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laudit-my.sharepoint.com/personal/jpamies_gl-audit_com/Documents/GLaudit/Ajuntament de Mollet/Consolidat 2025/"/>
    </mc:Choice>
  </mc:AlternateContent>
  <xr:revisionPtr revIDLastSave="78" documentId="8_{F1D9040B-7BC1-4163-8E39-9544F5874940}" xr6:coauthVersionLast="47" xr6:coauthVersionMax="47" xr10:uidLastSave="{88765D52-13C8-46C6-AEE5-97D87142400E}"/>
  <bookViews>
    <workbookView xWindow="28680" yWindow="-120" windowWidth="29040" windowHeight="16440" xr2:uid="{5359DBD4-3EBF-458D-B7AB-F4979FA34877}"/>
  </bookViews>
  <sheets>
    <sheet name="Balanç i CR" sheetId="26" r:id="rId1"/>
    <sheet name="ECPN" sheetId="24" r:id="rId2"/>
    <sheet name="EFE " sheetId="28" r:id="rId3"/>
    <sheet name="Pressupost programa" sheetId="12" r:id="rId4"/>
    <sheet name="Pressupost Despeses" sheetId="2" r:id="rId5"/>
    <sheet name="Pressupost ingressos i RP" sheetId="1" r:id="rId6"/>
    <sheet name="Entitats grup" sheetId="30" r:id="rId7"/>
    <sheet name="Ajustos i eliminacions" sheetId="31" r:id="rId8"/>
    <sheet name="Homogeneitzacions pressupost" sheetId="32" r:id="rId9"/>
    <sheet name="1a consl" sheetId="33" r:id="rId10"/>
    <sheet name="Socis externs" sheetId="34" r:id="rId11"/>
    <sheet name="Immobilitzat M" sheetId="35" r:id="rId12"/>
    <sheet name="Patrimoni net" sheetId="36" r:id="rId13"/>
    <sheet name="Inf pressupost consol" sheetId="37" r:id="rId14"/>
    <sheet name="Indicadors" sheetId="23" r:id="rId15"/>
  </sheets>
  <externalReferences>
    <externalReference r:id="rId1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7" i="37" l="1"/>
  <c r="E75" i="37"/>
  <c r="D75" i="37"/>
  <c r="F74" i="37"/>
  <c r="G74" i="37" s="1"/>
  <c r="F73" i="37"/>
  <c r="F75" i="37" s="1"/>
  <c r="F72" i="37"/>
  <c r="F76" i="37" s="1"/>
  <c r="E72" i="37"/>
  <c r="E76" i="37" s="1"/>
  <c r="E78" i="37" s="1"/>
  <c r="D72" i="37"/>
  <c r="D76" i="37" s="1"/>
  <c r="D78" i="37" s="1"/>
  <c r="G69" i="37"/>
  <c r="G68" i="37"/>
  <c r="G67" i="37"/>
  <c r="G66" i="37"/>
  <c r="G65" i="37"/>
  <c r="G64" i="37"/>
  <c r="G63" i="37"/>
  <c r="G62" i="37"/>
  <c r="G72" i="37" s="1"/>
  <c r="H57" i="37"/>
  <c r="G57" i="37"/>
  <c r="F57" i="37"/>
  <c r="E57" i="37"/>
  <c r="D57" i="37"/>
  <c r="I56" i="37"/>
  <c r="I55" i="37"/>
  <c r="I54" i="37"/>
  <c r="I53" i="37"/>
  <c r="I52" i="37"/>
  <c r="I51" i="37"/>
  <c r="I50" i="37"/>
  <c r="I49" i="37"/>
  <c r="I48" i="37"/>
  <c r="I57" i="37" s="1"/>
  <c r="H43" i="37"/>
  <c r="G43" i="37"/>
  <c r="F43" i="37"/>
  <c r="E43" i="37"/>
  <c r="D43" i="37"/>
  <c r="I42" i="37"/>
  <c r="I41" i="37"/>
  <c r="I40" i="37"/>
  <c r="I39" i="37"/>
  <c r="I38" i="37"/>
  <c r="I37" i="37"/>
  <c r="I36" i="37"/>
  <c r="I35" i="37"/>
  <c r="I34" i="37"/>
  <c r="I43" i="37" s="1"/>
  <c r="H27" i="37"/>
  <c r="G27" i="37"/>
  <c r="F27" i="37"/>
  <c r="E27" i="37"/>
  <c r="D27" i="37"/>
  <c r="I26" i="37"/>
  <c r="I25" i="37"/>
  <c r="I24" i="37"/>
  <c r="I23" i="37"/>
  <c r="I22" i="37"/>
  <c r="I21" i="37"/>
  <c r="I20" i="37"/>
  <c r="I19" i="37"/>
  <c r="I27" i="37" s="1"/>
  <c r="F19" i="34"/>
  <c r="E19" i="34"/>
  <c r="D19" i="34"/>
  <c r="G18" i="34"/>
  <c r="G19" i="34" s="1"/>
  <c r="C18" i="34"/>
  <c r="F7" i="34"/>
  <c r="E7" i="34"/>
  <c r="D7" i="34"/>
  <c r="G6" i="34"/>
  <c r="G7" i="34" s="1"/>
  <c r="H9" i="34" s="1"/>
  <c r="E148" i="26"/>
  <c r="E147" i="26"/>
  <c r="E146" i="26"/>
  <c r="E144" i="26"/>
  <c r="E145" i="26" s="1"/>
  <c r="E136" i="26"/>
  <c r="E135" i="26"/>
  <c r="E131" i="26"/>
  <c r="E120" i="26"/>
  <c r="E121" i="26"/>
  <c r="E132" i="26" s="1"/>
  <c r="E137" i="26" s="1"/>
  <c r="E72" i="26"/>
  <c r="E73" i="26"/>
  <c r="E70" i="26"/>
  <c r="E69" i="26"/>
  <c r="E61" i="26" s="1"/>
  <c r="E52" i="26"/>
  <c r="E51" i="26"/>
  <c r="E107" i="26" s="1"/>
  <c r="E27" i="26"/>
  <c r="E23" i="26"/>
  <c r="E22" i="26"/>
  <c r="E21" i="26"/>
  <c r="E20" i="26"/>
  <c r="E19" i="26"/>
  <c r="E18" i="26"/>
  <c r="E16" i="26"/>
  <c r="E12" i="26"/>
  <c r="B108" i="26"/>
  <c r="D51" i="26"/>
  <c r="F10" i="24"/>
  <c r="C22" i="24"/>
  <c r="C21" i="24"/>
  <c r="G12" i="24"/>
  <c r="G11" i="24"/>
  <c r="D9" i="24"/>
  <c r="B9" i="24"/>
  <c r="F8" i="24"/>
  <c r="E8" i="24"/>
  <c r="C8" i="24"/>
  <c r="B8" i="24"/>
  <c r="F78" i="37" l="1"/>
  <c r="G78" i="37" s="1"/>
  <c r="H33" i="12"/>
  <c r="F33" i="12"/>
  <c r="E11" i="26"/>
  <c r="E149" i="26"/>
  <c r="E151" i="26" s="1"/>
  <c r="E153" i="26" s="1"/>
  <c r="E83" i="26"/>
  <c r="E38" i="26"/>
  <c r="B13" i="24"/>
  <c r="D8" i="24"/>
  <c r="D13" i="24" s="1"/>
  <c r="G6" i="24"/>
  <c r="G8" i="24" s="1"/>
  <c r="F9" i="24"/>
  <c r="F13" i="24" s="1"/>
  <c r="I33" i="12" l="1"/>
  <c r="E33" i="12"/>
  <c r="E9" i="24" l="1"/>
  <c r="E13" i="24" s="1"/>
  <c r="C24" i="24"/>
  <c r="L33" i="12"/>
  <c r="G33" i="12"/>
  <c r="K33" i="12" l="1"/>
  <c r="J33" i="12"/>
  <c r="D38" i="26" l="1"/>
  <c r="C27" i="24"/>
  <c r="C28" i="24" s="1"/>
  <c r="G10" i="24" l="1"/>
  <c r="G9" i="24" s="1"/>
  <c r="G13" i="24" s="1"/>
  <c r="C9" i="24"/>
  <c r="C13" i="24" s="1"/>
  <c r="D83" i="26" l="1"/>
</calcChain>
</file>

<file path=xl/sharedStrings.xml><?xml version="1.0" encoding="utf-8"?>
<sst xmlns="http://schemas.openxmlformats.org/spreadsheetml/2006/main" count="589" uniqueCount="375">
  <si>
    <t>Aplicació pressupostària</t>
  </si>
  <si>
    <t>Descripció</t>
  </si>
  <si>
    <t>Crèdits pressupostaris</t>
  </si>
  <si>
    <t>Drets Reconeguts</t>
  </si>
  <si>
    <t>Drets Anul·lats</t>
  </si>
  <si>
    <t>Drets Cancel·lats</t>
  </si>
  <si>
    <t>Drets Reconeguts Nets</t>
  </si>
  <si>
    <t>Recaptació Neta</t>
  </si>
  <si>
    <t>Drets Pendents de Cobrament a 31 de desembre</t>
  </si>
  <si>
    <t>Excés / Defecte Previsió</t>
  </si>
  <si>
    <t>Inicials</t>
  </si>
  <si>
    <t>Modificacions</t>
  </si>
  <si>
    <t>Definitius</t>
  </si>
  <si>
    <t>Impostos directes</t>
  </si>
  <si>
    <t>Impostos indirectes</t>
  </si>
  <si>
    <t>Taxes i altres ingressos</t>
  </si>
  <si>
    <t>Transferències corrents</t>
  </si>
  <si>
    <t>Ingressos patrimonials</t>
  </si>
  <si>
    <t>Venda d'inversions reals</t>
  </si>
  <si>
    <t>Transferències de capital</t>
  </si>
  <si>
    <t>Actius financers</t>
  </si>
  <si>
    <t>Passius financers</t>
  </si>
  <si>
    <t>Total</t>
  </si>
  <si>
    <t>Despeses compromeses</t>
  </si>
  <si>
    <t>Obligacions reconegudes netes</t>
  </si>
  <si>
    <t>Pagaments</t>
  </si>
  <si>
    <t>Obligacions pendents de pagament a 31 de desembre</t>
  </si>
  <si>
    <t>Romanents de crèdit</t>
  </si>
  <si>
    <t>Despeses del personal</t>
  </si>
  <si>
    <t>Despeses en béns corrents i serveis</t>
  </si>
  <si>
    <t>Despeses financeres</t>
  </si>
  <si>
    <t>Fons de contingència</t>
  </si>
  <si>
    <t>Inversions reals</t>
  </si>
  <si>
    <t>ACTIU</t>
  </si>
  <si>
    <t>Notes en
memòria</t>
  </si>
  <si>
    <t>I.   Immobilitzat intangible</t>
  </si>
  <si>
    <t>1. Fons de comerç de consolidació</t>
  </si>
  <si>
    <t>2.  Altre immobilitzar intangible</t>
  </si>
  <si>
    <t>II.   Immobilitzat material</t>
  </si>
  <si>
    <t>12.1</t>
  </si>
  <si>
    <t>III.  Inversions immobiliàries</t>
  </si>
  <si>
    <t>IV. Patrimoni públic del sòl</t>
  </si>
  <si>
    <t>V.  Inversions financeres a llarg termini en entitats del grup, multigrup i associades</t>
  </si>
  <si>
    <t>1. Participacions posades en equivalència</t>
  </si>
  <si>
    <t>2. Crèdits a entitats posades en equivalència</t>
  </si>
  <si>
    <t>3. Crèdits a entitats integrades proporcionalment</t>
  </si>
  <si>
    <t>4. Altres inversions financeres</t>
  </si>
  <si>
    <t>VI. Inversions financeres a  llarg termini</t>
  </si>
  <si>
    <t>VII. Actius per impost diferit</t>
  </si>
  <si>
    <t>VIII. Deutors i altres comptes a cobrar a llarg termini</t>
  </si>
  <si>
    <t>II.   Existències</t>
  </si>
  <si>
    <t>III.  Deutors i altres comptes a cobrar a curt termini</t>
  </si>
  <si>
    <t>IV. Inversions financeres a  curt termini en entit. del grup, multigrup i associades</t>
  </si>
  <si>
    <t>1. Crèdits a entitats posades en equivalència</t>
  </si>
  <si>
    <t>2. Crèdits a entitats integrades proporcionalment</t>
  </si>
  <si>
    <t xml:space="preserve">3. Altres inversions </t>
  </si>
  <si>
    <t>V.   Inversions financ. a  curt termini</t>
  </si>
  <si>
    <t>VI.  Ajustos per periodificació</t>
  </si>
  <si>
    <t>VII. Efectiu i altres actius líquids equivalents</t>
  </si>
  <si>
    <t>TOTAL ACTIU (A+B)</t>
  </si>
  <si>
    <t>Balanç Consolidat</t>
  </si>
  <si>
    <t>PATRIMONI NET I PASSIU</t>
  </si>
  <si>
    <t>A) Patrimoni net</t>
  </si>
  <si>
    <t>12.2</t>
  </si>
  <si>
    <t>I.    Patrimoni</t>
  </si>
  <si>
    <t>II.   Patrimoni generat</t>
  </si>
  <si>
    <t>1. Reserves i resultats d'exercicis anteriors</t>
  </si>
  <si>
    <t>2. Resultats de l'exercici atribuïts a l'entitat dominant</t>
  </si>
  <si>
    <t>III.  Ajustos per canvis de valor</t>
  </si>
  <si>
    <t>IV. Subvencions rebudes pendents d'imputació a resultats</t>
  </si>
  <si>
    <t>V. Socis externs</t>
  </si>
  <si>
    <t>B) Passiu no corrent</t>
  </si>
  <si>
    <t>I.   Provisions a llarg termini</t>
  </si>
  <si>
    <t>II.  Deutes a llarg termini</t>
  </si>
  <si>
    <t>III. Deutes amb entitats del grup, multigrup i associades a llarg termini</t>
  </si>
  <si>
    <t>1. Deutes amb entitats posades en equivalència</t>
  </si>
  <si>
    <t>2. Deutes amb entitats integrades proporcionalment</t>
  </si>
  <si>
    <t>3. Altres deutes</t>
  </si>
  <si>
    <t>IV. Passius per impost diferit</t>
  </si>
  <si>
    <t>V. Creditors i altres comptes a pagar a llarg termini</t>
  </si>
  <si>
    <t>VI.  Ajustos per periodificació a llarg termini</t>
  </si>
  <si>
    <t>C) Passiu corrent</t>
  </si>
  <si>
    <t>I.   Passius vinculats amb actius no corrents mantinguts per a la venda</t>
  </si>
  <si>
    <t>II.   Provisions a curt termini</t>
  </si>
  <si>
    <t>III.  Deutes a curt termini</t>
  </si>
  <si>
    <t>IV. Deutes amb entitats del grup, multigrup i associades a curt termini</t>
  </si>
  <si>
    <t>V. Creditors i altres comptes a pagar a curt termini</t>
  </si>
  <si>
    <t>VI. Ajustos per periodificació a curt termini</t>
  </si>
  <si>
    <t>EMFO</t>
  </si>
  <si>
    <t xml:space="preserve">   COMPTE DEL RESULTAT ECONOMICOPATRIMONIAL</t>
  </si>
  <si>
    <t>a) Ingressos tributaris</t>
  </si>
  <si>
    <t>b) Ingressos urbanístics</t>
  </si>
  <si>
    <t>2.   Transferències i subvencions rebudes</t>
  </si>
  <si>
    <t>a) De l'exercici</t>
  </si>
  <si>
    <t>b) Imputació de subvencions per al immobilitzat no financer</t>
  </si>
  <si>
    <t>c) Imputació de subvencions per actius corrents i altres</t>
  </si>
  <si>
    <t>3.   Ingressos de l'activitat pròpia</t>
  </si>
  <si>
    <t>4.   Vendes i prestacions de serveis</t>
  </si>
  <si>
    <t>5.   Variació d'existències de productes acabats i en curs de fabricació i deteriorament de valor</t>
  </si>
  <si>
    <t>6.   Treballs efectuats per l'entitat per al seu immobilitzat</t>
  </si>
  <si>
    <t>7.   Altres ingressos de gestió ordinària</t>
  </si>
  <si>
    <t>8.   Excessos de provisions</t>
  </si>
  <si>
    <t>A.  TOTAL INGRESSOS DE GESTIÓ ORDINÀRIA (1+2+3+4+5+6+7+8)</t>
  </si>
  <si>
    <t>9.   Despeses de personal</t>
  </si>
  <si>
    <t>10.   Transferències i subvencions concedides</t>
  </si>
  <si>
    <t>11. Despeses per ajuts i d'altres</t>
  </si>
  <si>
    <t>12. Aprovisionaments</t>
  </si>
  <si>
    <t>a) Consum de mercaderies, matèries primeres i altres aprovisionaments</t>
  </si>
  <si>
    <t>b) Deteriorament de valor de mercaderies, matèries primeres i altres aprovisionaments</t>
  </si>
  <si>
    <t>c) Actius transformats en existències</t>
  </si>
  <si>
    <t>13. Altres despeses de gestió ordinària</t>
  </si>
  <si>
    <t>14. Amortització de l'immobilitzat</t>
  </si>
  <si>
    <t>B.  TOTAL DESPESES DE GESTIÓ ORDINÀRIA (9+10+11+12+13+14)</t>
  </si>
  <si>
    <t>I.   Resultat (estalvi o desestalvi) de la gestió ordinària (A+B)</t>
  </si>
  <si>
    <t>15. Deteriorament de valor i resultats per alienació de l'immobilitzat no financer i actius en estat de venda</t>
  </si>
  <si>
    <t>16. Altres partides no ordinàries</t>
  </si>
  <si>
    <t>17. Resultat per la pèrdua de control de participacions consolidades</t>
  </si>
  <si>
    <t>18. Diferència negativa de consolidació d'entitats consolidades</t>
  </si>
  <si>
    <t>II.  Resultat de les operacions no financeres (I+15+16+17+18)</t>
  </si>
  <si>
    <t>19. Ingressos financers</t>
  </si>
  <si>
    <t>20. Despeses financeres</t>
  </si>
  <si>
    <t>21. Despeses financeres imputades a l'actiu</t>
  </si>
  <si>
    <t>22. Variació del valor raonable en actius i passius financers</t>
  </si>
  <si>
    <t>23. Diferències de canvi</t>
  </si>
  <si>
    <t>24. Deteriorament de valor, baixes i alienacions d'actius i passius financers</t>
  </si>
  <si>
    <t>25. Subvencions per al finançament d'operacions financeres</t>
  </si>
  <si>
    <t>III. Resultat de les operacions financeres 19+20+21+22+23+24+25)</t>
  </si>
  <si>
    <t>26. Participació en benefici (pèrdues) d'entitats posades en equivalència</t>
  </si>
  <si>
    <t>27. Deteriorament i resultat per pèrdua d'influència significativa de participacions posades en equivalència o del control conjunt sobre una entitat multigrup</t>
  </si>
  <si>
    <t>28. Diferència negativa de consolidació d'entitats posades en equivalència</t>
  </si>
  <si>
    <t>IV.  Resultat de l'exercici procedent d'operacions continuades(II+III+26+27+28)</t>
  </si>
  <si>
    <t>V.   Resultat de l'exercici procedent d'operacions interrompudes netes d'impostos</t>
  </si>
  <si>
    <t>VI.  Resultat (estalvi o desestalvi) net de l'exercici (IV+VI)</t>
  </si>
  <si>
    <t>+ Ajustos en el compte del resultat de l'exercici anterior</t>
  </si>
  <si>
    <t>Resultat de l'exercici anterior ajustat (IV+Ajustos)</t>
  </si>
  <si>
    <t>Resultat atribuït a l'entitat dominant</t>
  </si>
  <si>
    <t>Resultat atribuït a socis externs</t>
  </si>
  <si>
    <t>1.    Ingressos tributaris i urbanístics</t>
  </si>
  <si>
    <t>Les notes 1 a 15 de la memòria consolidada adjunta formen part integrant del balanç consolidat a 31 de desembre de 2025</t>
  </si>
  <si>
    <t>Ajustos i eliminacions en augment</t>
  </si>
  <si>
    <t>Ajustos i eliminacions en disminució</t>
  </si>
  <si>
    <t>Obligacions pendents de pagament a 1 de Gener</t>
  </si>
  <si>
    <t>Modificacions saldo inicial i anul·lacions</t>
  </si>
  <si>
    <t>Total Obligacions</t>
  </si>
  <si>
    <t>Prescripcions</t>
  </si>
  <si>
    <t>Pagaments realitzats</t>
  </si>
  <si>
    <t>Obligacions pendents de pag.</t>
  </si>
  <si>
    <t>Anys successius</t>
  </si>
  <si>
    <t>Capítol</t>
  </si>
  <si>
    <t>TOTAL</t>
  </si>
  <si>
    <t>Drets  pendents de cobrament a 1 de Gener</t>
  </si>
  <si>
    <t>Drets anul·lats</t>
  </si>
  <si>
    <t>Drets cancel·lats</t>
  </si>
  <si>
    <t>Recaptació</t>
  </si>
  <si>
    <t>Pagaments de cobrament</t>
  </si>
  <si>
    <t>Modificació Saldo inicial</t>
  </si>
  <si>
    <t>1. Import net xifra negocis</t>
  </si>
  <si>
    <t>2. Variació existències</t>
  </si>
  <si>
    <t>4. Aprovisionaments</t>
  </si>
  <si>
    <t>5. Altres ingressos explotació</t>
  </si>
  <si>
    <t>6. Despeses de personal</t>
  </si>
  <si>
    <t>7. Altres despeses d'explotació</t>
  </si>
  <si>
    <t>8. Amortització immobilitzat</t>
  </si>
  <si>
    <t>9. Imputacions a subvencions</t>
  </si>
  <si>
    <t>11 Depreciació i resultat per alineacions de l'immobilitzat</t>
  </si>
  <si>
    <t>13. Altres resultats</t>
  </si>
  <si>
    <t>A) RESULTAT D'EXPLOTACIÓ</t>
  </si>
  <si>
    <t>12.Ingressos financers</t>
  </si>
  <si>
    <t>13. Despeses financeres</t>
  </si>
  <si>
    <t>B) RESULTAT FINANCER</t>
  </si>
  <si>
    <t>C) RESULTAT ABANS D'IMPOSTOS</t>
  </si>
  <si>
    <t>20, Impost sobre beneficis</t>
  </si>
  <si>
    <t>D) RESULTAT DE L'EXERCICI</t>
  </si>
  <si>
    <t>Execució</t>
  </si>
  <si>
    <t xml:space="preserve">Desviació </t>
  </si>
  <si>
    <t>Desviació relativa</t>
  </si>
  <si>
    <t>Liquiditat immediata</t>
  </si>
  <si>
    <t>FONS LÍQUIDS (1)</t>
  </si>
  <si>
    <t>PASSIU CORRENT (2)</t>
  </si>
  <si>
    <t>LIQUIDITAT IMMEDIATA (1/2)</t>
  </si>
  <si>
    <t>Liquiditat a curt termini</t>
  </si>
  <si>
    <t>DRETS PENDENTS DE COBRAMENT (2)</t>
  </si>
  <si>
    <t>PASSIU CORRENT (3)</t>
  </si>
  <si>
    <t>LIQUIDITAT A CURT TERMINI ((1+2)/3)</t>
  </si>
  <si>
    <t>Liquiditat general</t>
  </si>
  <si>
    <t>ACTIU CORRENT (1)</t>
  </si>
  <si>
    <t>LIQUIDITAT GENERAL (1/2)</t>
  </si>
  <si>
    <t>Endeutament per habitant</t>
  </si>
  <si>
    <t>NOMBRE D´HABITANTS (3)</t>
  </si>
  <si>
    <t>PASSIU CORRENT (1)</t>
  </si>
  <si>
    <t>PASSIU NO CORRENT (2)</t>
  </si>
  <si>
    <t>ENDEUTAMENT PER HABITANT ((1+2)/3)</t>
  </si>
  <si>
    <t>Endeutament:</t>
  </si>
  <si>
    <t>PATRIMONI NET (3)</t>
  </si>
  <si>
    <t>ENDEUTAMENT ((1+2)/(1+2+3))</t>
  </si>
  <si>
    <t>Relació d’endeutament</t>
  </si>
  <si>
    <t>Passiu corrent</t>
  </si>
  <si>
    <t>RELACIÓ D´ENDEUTAMENT (1/2)</t>
  </si>
  <si>
    <t>Flux de caixa</t>
  </si>
  <si>
    <t>PASSIU NO CORRENT (1)</t>
  </si>
  <si>
    <t>FLUXOS NETS DE GESTIÓ (2)</t>
  </si>
  <si>
    <t>CASH-FLOW ((1/2) + (3/2))</t>
  </si>
  <si>
    <t>Estructura dels ingressos</t>
  </si>
  <si>
    <t>INGRESSOS DE GESTIÓ ORDINÀRIA (1)</t>
  </si>
  <si>
    <t>INGRESSOS TRIBUTARIS I URBANÍSTICS / (1)</t>
  </si>
  <si>
    <t>TRANSFERÈNCIES I SUBVENCIONS REBUDES / (1)</t>
  </si>
  <si>
    <t>VENDES I PRESTACIÓ DE SERVEIS / (1)</t>
  </si>
  <si>
    <t>RESTA D´INGRESSOS DE GESTIÓ ORDINÀRIA / (1)</t>
  </si>
  <si>
    <t>Estructura de les despeses</t>
  </si>
  <si>
    <t>DESPESES DE GESTIÓ ORDINÀRIA (1)</t>
  </si>
  <si>
    <t>DESPESES DE PERSONAL / (1)</t>
  </si>
  <si>
    <t>TRANSFERÈNCIES I SUBVENCIONS CONCEDIDES / (1)</t>
  </si>
  <si>
    <t>APROVISIONAMENTS /
(1)</t>
  </si>
  <si>
    <t>RESTA DESPESES DE
GESTIÓ ORDINÀRIA / (1)</t>
  </si>
  <si>
    <t>Cobertura de les despeses corrents</t>
  </si>
  <si>
    <t>INGRESSOS DE GESTIÓ ORDINÀRIA (2)</t>
  </si>
  <si>
    <t>COBERTURA DE LES DESPESES CORRENTS (1/2)</t>
  </si>
  <si>
    <t xml:space="preserve">1. ESTAT TOTAL DE CANVIS EN EL PATRIMONI NET </t>
  </si>
  <si>
    <t>I. Patrimoni</t>
  </si>
  <si>
    <t>II. Patrimoni 
generat</t>
  </si>
  <si>
    <t>III. Ajustos per canvis de valor</t>
  </si>
  <si>
    <t>IV. Subvencions 
rebudes</t>
  </si>
  <si>
    <t>B. Ajustos per canvis de criteris comptables i correcció d'errors</t>
  </si>
  <si>
    <t>1. Ingressos i despeses reconeguts en l'exercici</t>
  </si>
  <si>
    <t>2. Operacions patrimonials amb l'entitat o entitats propietàries</t>
  </si>
  <si>
    <t>3. Altres variacions del patrimoni net</t>
  </si>
  <si>
    <t>2. ESTAT D'INGRESSOS I DESPESES RECONEGUTS</t>
  </si>
  <si>
    <t>EXERCICI 2024</t>
  </si>
  <si>
    <t>I.   Resultat economicopatrimonial</t>
  </si>
  <si>
    <t>II.  Ingressos i despeses reconeguts directament en el patrimoni net</t>
  </si>
  <si>
    <t>4. Subvencions rebudes.</t>
  </si>
  <si>
    <t>6. Efecte impositiu.</t>
  </si>
  <si>
    <t>III. Transferències al compte del resultat econòmic patrimonial o al valor inicial de la partida coberta</t>
  </si>
  <si>
    <t>IV. Total ingressos i despeses reconeguts (I+II+III)</t>
  </si>
  <si>
    <t>Total ingressos i despeses atribuïts a l'entitat dominant</t>
  </si>
  <si>
    <t>Total ingressos i despeses atribuïts a socis externs</t>
  </si>
  <si>
    <t>A. Patrimoni net al final de l'exercici 2024</t>
  </si>
  <si>
    <t>C. Patrimoni net inicial ajustat de l'exercici 2025 (A+B)</t>
  </si>
  <si>
    <t>D. Variacions en el patrimoni net de l'exercici 2025</t>
  </si>
  <si>
    <t>E. PATRIMONI NET AL FINAL DE L'EXERCICI 2025 (C+D)</t>
  </si>
  <si>
    <r>
      <t xml:space="preserve">a 31 de desembre de 2025 </t>
    </r>
    <r>
      <rPr>
        <sz val="16"/>
        <color theme="1"/>
        <rFont val="Times New Roman"/>
        <family val="1"/>
      </rPr>
      <t>(imports en euros)</t>
    </r>
  </si>
  <si>
    <t>EXERCICI 2025</t>
  </si>
  <si>
    <t>I.   Fluxos nets d'efectiu per activitats de gestió (A-B)</t>
  </si>
  <si>
    <t>A) Cobraments de les entitats integrades globalment.</t>
  </si>
  <si>
    <t>B) Pagaments  de les entitats integrades globalment.</t>
  </si>
  <si>
    <t>II.  Fluxos nets d'efectiu per activitats d'inversió (C-D)</t>
  </si>
  <si>
    <t>C) Cobraments de les entitats integrades globalment.</t>
  </si>
  <si>
    <t>D) Pagaments de les entitats integrades globalment.</t>
  </si>
  <si>
    <t>III. Fluxos nets d'efectiu per activitats de finançament (E-F+G-H)</t>
  </si>
  <si>
    <t>E)  Cobraments de l'entitat propietària i altres augments en el patrimoni, de les entitats integrades globalment.</t>
  </si>
  <si>
    <t>F)  Pagaments a l'entitat o entitats propietàries, de les entitats integrades globalment.</t>
  </si>
  <si>
    <t>G)  Cobraments per emissió de passius financers, de les entitats integrades globalment.</t>
  </si>
  <si>
    <t>H)  Pagaments per reemborsament de passius financers, de les entitats integrades globalment.</t>
  </si>
  <si>
    <t>IV. Fluxos nets d'efectiu pendents de classificació (I-J)</t>
  </si>
  <si>
    <t>I)  Cobraments pendents d'aplicació de les entitats integrades globalment.</t>
  </si>
  <si>
    <t>J)  Pagaments pendents d'aplicació de les entitats integrades globalment.</t>
  </si>
  <si>
    <t>V.  Efecte de les variacions dels tipus de canvi</t>
  </si>
  <si>
    <t>VI. INCREMENT/DISMINUCIÓ NETA DE L'EFECTIU I ACTIUS LÍQUIDS EQUIVALENTS A L'EFECTIU (I+II+III+IV+V)</t>
  </si>
  <si>
    <t>Efectius i actius líquids equivalents a l'efectiu a l'inici de l'exercici</t>
  </si>
  <si>
    <t>Efectius i actius líquids equivalents a l'efectiu al final de l'exercici</t>
  </si>
  <si>
    <r>
      <rPr>
        <b/>
        <u/>
        <sz val="10"/>
        <rFont val="Times New Roman"/>
        <family val="1"/>
      </rPr>
      <t>A)  Actiu no corrent</t>
    </r>
  </si>
  <si>
    <r>
      <rPr>
        <b/>
        <u/>
        <sz val="10"/>
        <rFont val="Times New Roman"/>
        <family val="1"/>
      </rPr>
      <t>B) Actiu corrent</t>
    </r>
    <r>
      <rPr>
        <b/>
        <sz val="10"/>
        <rFont val="Times New Roman"/>
        <family val="1"/>
      </rPr>
      <t>,</t>
    </r>
  </si>
  <si>
    <r>
      <rPr>
        <b/>
        <sz val="10"/>
        <rFont val="Times New Roman"/>
        <family val="1"/>
      </rPr>
      <t>TOTAL PATRIMONI NET I PASSIU
(A+B+C)</t>
    </r>
  </si>
  <si>
    <r>
      <rPr>
        <b/>
        <sz val="16"/>
        <color rgb="FF000000"/>
        <rFont val="Times New Roman"/>
        <family val="1"/>
      </rPr>
      <t>a 31 de desembre de  2025</t>
    </r>
    <r>
      <rPr>
        <sz val="16"/>
        <color rgb="FF000000"/>
        <rFont val="Times New Roman"/>
        <family val="1"/>
      </rPr>
      <t xml:space="preserve"> (imports en euros)</t>
    </r>
  </si>
  <si>
    <t>Les notes 1 a 15 de la memòria consolidada adjunta formen part integrant del compte de resultats econòmic patrimonial consolidat de l’exercici 2025.</t>
  </si>
  <si>
    <r>
      <rPr>
        <b/>
        <sz val="16"/>
        <color rgb="FF000000"/>
        <rFont val="Times New Roman"/>
        <family val="1"/>
      </rPr>
      <t xml:space="preserve">a 31 de desembre de  2025 </t>
    </r>
    <r>
      <rPr>
        <sz val="16"/>
        <color rgb="FF000000"/>
        <rFont val="Times New Roman"/>
        <family val="1"/>
      </rPr>
      <t>(imports en euros)</t>
    </r>
  </si>
  <si>
    <t>Les notes 1 a 15 de la memòria consolidada adjunta formen part integrant del balanç consolidat a 31 de desembre de 2025.</t>
  </si>
  <si>
    <t>de l'exercici 2025 (import en euros)</t>
  </si>
  <si>
    <t>Estat de liquidació de pressupost agregt</t>
  </si>
  <si>
    <t>III. Liquidació del pressupost d'ingressos. Classificació per programa (al menys per capítol)</t>
  </si>
  <si>
    <t>Conceptes</t>
  </si>
  <si>
    <t>Resultat Pressupostari</t>
  </si>
  <si>
    <t>a) Operacions corrents</t>
  </si>
  <si>
    <t>b) Operacions de capital</t>
  </si>
  <si>
    <t>1. Total operacions no financeres (a+b)</t>
  </si>
  <si>
    <t>c) Actius financers</t>
  </si>
  <si>
    <t>c) Passius financers</t>
  </si>
  <si>
    <t>2.Total operacions financeres (c+d)</t>
  </si>
  <si>
    <t>I. RESULTAT PRESSUPOSTARI CONSOLIDAT DE L’EXERCICI</t>
  </si>
  <si>
    <t>01</t>
  </si>
  <si>
    <t>DEUTE PÚBLIC.</t>
  </si>
  <si>
    <t>SEGURETAT I MOBILITAT CIUTADANA.</t>
  </si>
  <si>
    <t>HABITATGE I URBANISME</t>
  </si>
  <si>
    <t>BENESTAR COMUNITARI.</t>
  </si>
  <si>
    <t>MEDI AMBIENT.</t>
  </si>
  <si>
    <t>PENSIONS.</t>
  </si>
  <si>
    <t>SERVEIS SOCIALS I PROMOCIÓ SOCIAL</t>
  </si>
  <si>
    <t>FOMENT DE L'OCUPACIÓ.</t>
  </si>
  <si>
    <t>SANITAT.</t>
  </si>
  <si>
    <t>EDUCACIÓ.</t>
  </si>
  <si>
    <t>CULTURA.</t>
  </si>
  <si>
    <t>ESPORT.</t>
  </si>
  <si>
    <t>INDÚSTRIA I ENERGIA.</t>
  </si>
  <si>
    <t>COMERÇ, TURISME I PETITES I MITJANES EMPRESES.</t>
  </si>
  <si>
    <t>TRANSPORT PÚBLIC</t>
  </si>
  <si>
    <t>INVESTIGACIÓ, DESENVOLUPAMENT I INNOVACIÓ</t>
  </si>
  <si>
    <t>ALTRES ACTUACIONS DE CARÀCTER ECONÒMIC</t>
  </si>
  <si>
    <t>ÒRGANS DE GOVERN.</t>
  </si>
  <si>
    <t>SERVEIS DE CARÀCTER GENERAL.</t>
  </si>
  <si>
    <t>ADMINISTRACIÓ FINANCERA I TRIBUTÀRIA.</t>
  </si>
  <si>
    <t>Import</t>
  </si>
  <si>
    <r>
      <t xml:space="preserve">Estat de canvis en el patrimoni net consolidat a 31 de desembre de 2025 </t>
    </r>
    <r>
      <rPr>
        <sz val="16"/>
        <color theme="1"/>
        <rFont val="Times New Roman"/>
        <family val="1"/>
      </rPr>
      <t>(imports en euros)</t>
    </r>
  </si>
  <si>
    <t>Exercici 2025</t>
  </si>
  <si>
    <t>Exercici 2024</t>
  </si>
  <si>
    <t>Estat de fluxos d'efectiu consolidat</t>
  </si>
  <si>
    <t xml:space="preserve">I. Liquidació del pressupost de despeses. Classificació per programa </t>
  </si>
  <si>
    <r>
      <rPr>
        <b/>
        <sz val="9"/>
        <color theme="1"/>
        <rFont val="Times New Roman"/>
        <family val="1"/>
      </rPr>
      <t>a 31 de desembre de  2025</t>
    </r>
    <r>
      <rPr>
        <sz val="9"/>
        <color theme="1"/>
        <rFont val="Times New Roman"/>
        <family val="1"/>
      </rPr>
      <t xml:space="preserve"> (imports en euros)</t>
    </r>
  </si>
  <si>
    <t xml:space="preserve">II. Liquidació del pressupost de despeses. Classificació econòmica </t>
  </si>
  <si>
    <t>IV. Resultat pressupostari consolidat</t>
  </si>
  <si>
    <t>Entitat</t>
  </si>
  <si>
    <t>Mètode d'integració</t>
  </si>
  <si>
    <t>Entitar titular</t>
  </si>
  <si>
    <t>% Participació</t>
  </si>
  <si>
    <t>Organismes autònoms</t>
  </si>
  <si>
    <t>Institut Municipal d'Educació</t>
  </si>
  <si>
    <t>Global</t>
  </si>
  <si>
    <t>Ajuntment de Mollet del Vallès</t>
  </si>
  <si>
    <t>Institut Municipal de Serveis als Discapacitats</t>
  </si>
  <si>
    <t>Fundació Municipal Joan Abelló</t>
  </si>
  <si>
    <t>Empreses municipals</t>
  </si>
  <si>
    <t>Mollet Comunicació, S.L.</t>
  </si>
  <si>
    <t>Mollet Impulsa, S.L.</t>
  </si>
  <si>
    <t>Mercamollet, S.L</t>
  </si>
  <si>
    <t>Empresa Municipal per a la Formació Ocupacional i l’Ocupació, SL (EMFO)</t>
  </si>
  <si>
    <t>Consorcis</t>
  </si>
  <si>
    <t>Consorci Teledigital Mollet</t>
  </si>
  <si>
    <t>Fundació Giro</t>
  </si>
  <si>
    <t>Patrimoni Net</t>
  </si>
  <si>
    <t>Fons dotacional o fons social</t>
  </si>
  <si>
    <t>Excedents d'exercicisanteriors</t>
  </si>
  <si>
    <t>Excedent de l'exercici</t>
  </si>
  <si>
    <t>Aportacions per compensar pèrdues</t>
  </si>
  <si>
    <t>Total Patrimoni net</t>
  </si>
  <si>
    <t>pressupost de despesa</t>
  </si>
  <si>
    <t>ORN / Despeses</t>
  </si>
  <si>
    <t>% sobre total</t>
  </si>
  <si>
    <t>Ajuntament de Mollet del Vallès</t>
  </si>
  <si>
    <t>Limitatiu</t>
  </si>
  <si>
    <t>No limitatiu</t>
  </si>
  <si>
    <t>Epigraf</t>
  </si>
  <si>
    <t>Homogeneització de partides</t>
  </si>
  <si>
    <t>Epígraf</t>
  </si>
  <si>
    <t>A)  Actiu no corrent</t>
  </si>
  <si>
    <t>B) Actiu corrent,</t>
  </si>
  <si>
    <t>TOTAL PATRIMONI NET I PASSIU
(A+B+C)</t>
  </si>
  <si>
    <t>Cap</t>
  </si>
  <si>
    <t>Valor de la participació</t>
  </si>
  <si>
    <t>Valor del la participació S/% sobre PN</t>
  </si>
  <si>
    <t>Diferència negativa de consolidació</t>
  </si>
  <si>
    <t>Atribuïble al Grup consolidat</t>
  </si>
  <si>
    <t>Atribuïble a Socis externs</t>
  </si>
  <si>
    <t>-</t>
  </si>
  <si>
    <t>Socis externs:</t>
  </si>
  <si>
    <t>Dif. 1ª consolidació</t>
  </si>
  <si>
    <t>Reserves</t>
  </si>
  <si>
    <t>Resultat</t>
  </si>
  <si>
    <t>Desglose y movimiento</t>
  </si>
  <si>
    <t>Moviment</t>
  </si>
  <si>
    <t>NIF</t>
  </si>
  <si>
    <t>Entitats dependents</t>
  </si>
  <si>
    <r>
      <t xml:space="preserve">Saldo inicial </t>
    </r>
    <r>
      <rPr>
        <sz val="10"/>
        <color rgb="FF000000"/>
        <rFont val="Times New Roman"/>
        <family val="1"/>
      </rPr>
      <t>(1)</t>
    </r>
  </si>
  <si>
    <t>Moviments de l’exercici</t>
  </si>
  <si>
    <r>
      <t xml:space="preserve">Saldo final  </t>
    </r>
    <r>
      <rPr>
        <sz val="10"/>
        <color rgb="FF000000"/>
        <rFont val="Times New Roman"/>
        <family val="1"/>
      </rPr>
      <t>(4)=(1)+(2)-(3)</t>
    </r>
  </si>
  <si>
    <t>En augment (2)</t>
  </si>
  <si>
    <t>En disminució (3)</t>
  </si>
  <si>
    <t>Saldo inicial</t>
  </si>
  <si>
    <t>Immobilitzat material</t>
  </si>
  <si>
    <t>% sobre el total</t>
  </si>
  <si>
    <t>Augments</t>
  </si>
  <si>
    <t>Disminucions</t>
  </si>
  <si>
    <t>Salod final</t>
  </si>
  <si>
    <t>Reserves de l'entitat dominant</t>
  </si>
  <si>
    <t>Reserves en enitats consolidades</t>
  </si>
  <si>
    <t>2. Resultas de l'exercici atribuïts a l'entitat dominant</t>
  </si>
  <si>
    <t xml:space="preserve">Estat de previsió d'ingressos i despeses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</si>
</sst>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5" x14ac:knownFonts="1">
    <font>
      <sz val="11"/>
      <color theme="1"/>
      <name val="Aptos Narrow"/>
      <family val="2"/>
      <scheme val="minor"/>
    </font>
    <font>
      <sz val="10"/>
      <color indexed="8"/>
      <name val="MS Sans Serif"/>
    </font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6"/>
      <color rgb="FF000000"/>
      <name val="Times New Roman"/>
      <family val="1"/>
    </font>
    <font>
      <sz val="11"/>
      <color rgb="FF000000"/>
      <name val="Times New Roman"/>
      <family val="1"/>
    </font>
    <font>
      <sz val="16"/>
      <color rgb="FF000000"/>
      <name val="Times New Roman"/>
      <family val="1"/>
    </font>
    <font>
      <sz val="11"/>
      <name val="Times New Roman"/>
      <family val="1"/>
    </font>
    <font>
      <b/>
      <sz val="11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b/>
      <u/>
      <sz val="10"/>
      <name val="Times New Roman"/>
      <family val="1"/>
    </font>
    <font>
      <sz val="8"/>
      <color rgb="FF000000"/>
      <name val="Times New Roman"/>
      <family val="1"/>
    </font>
    <font>
      <sz val="11"/>
      <color rgb="FF1F497D"/>
      <name val="Times New Roman"/>
      <family val="1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color indexed="8"/>
      <name val="Times New Roman"/>
      <family val="1"/>
    </font>
    <font>
      <b/>
      <sz val="9"/>
      <name val="Times New Roman"/>
      <family val="1"/>
    </font>
    <font>
      <sz val="11"/>
      <color theme="1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  <font>
      <b/>
      <u/>
      <sz val="9"/>
      <color rgb="FF000000"/>
      <name val="Times New Roman"/>
      <family val="1"/>
    </font>
    <font>
      <b/>
      <u/>
      <sz val="9"/>
      <name val="Times New Roman"/>
      <family val="1"/>
    </font>
    <font>
      <sz val="10"/>
      <color rgb="FF000000"/>
      <name val="Calibri"/>
      <family val="2"/>
    </font>
    <font>
      <i/>
      <sz val="10"/>
      <color rgb="FF000000"/>
      <name val="Times New Roman"/>
      <family val="1"/>
    </font>
    <font>
      <b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medium">
        <color rgb="FFBFBFBF"/>
      </top>
      <bottom/>
      <diagonal/>
    </border>
  </borders>
  <cellStyleXfs count="3">
    <xf numFmtId="0" fontId="0" fillId="0" borderId="0"/>
    <xf numFmtId="0" fontId="1" fillId="0" borderId="0"/>
    <xf numFmtId="9" fontId="2" fillId="0" borderId="0" applyFont="0" applyFill="0" applyBorder="0" applyAlignment="0" applyProtection="0"/>
  </cellStyleXfs>
  <cellXfs count="423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7" fillId="0" borderId="15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4" fontId="11" fillId="0" borderId="18" xfId="0" applyNumberFormat="1" applyFont="1" applyBorder="1" applyAlignment="1">
      <alignment vertical="top" shrinkToFit="1"/>
    </xf>
    <xf numFmtId="0" fontId="9" fillId="0" borderId="10" xfId="0" applyFont="1" applyBorder="1" applyAlignment="1">
      <alignment horizontal="left" vertical="top" indent="3"/>
    </xf>
    <xf numFmtId="4" fontId="11" fillId="0" borderId="3" xfId="0" applyNumberFormat="1" applyFont="1" applyBorder="1" applyAlignment="1">
      <alignment vertical="top" shrinkToFit="1"/>
    </xf>
    <xf numFmtId="41" fontId="11" fillId="0" borderId="3" xfId="0" applyNumberFormat="1" applyFont="1" applyBorder="1" applyAlignment="1">
      <alignment vertical="top" shrinkToFit="1"/>
    </xf>
    <xf numFmtId="0" fontId="9" fillId="0" borderId="10" xfId="0" applyFont="1" applyBorder="1" applyAlignment="1">
      <alignment horizontal="left" vertical="top" wrapText="1"/>
    </xf>
    <xf numFmtId="0" fontId="9" fillId="0" borderId="13" xfId="0" applyFont="1" applyBorder="1" applyAlignment="1">
      <alignment horizontal="left" vertical="top"/>
    </xf>
    <xf numFmtId="0" fontId="7" fillId="0" borderId="15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4" fontId="12" fillId="0" borderId="16" xfId="0" applyNumberFormat="1" applyFont="1" applyBorder="1" applyAlignment="1">
      <alignment vertical="center" shrinkToFit="1"/>
    </xf>
    <xf numFmtId="0" fontId="9" fillId="0" borderId="17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top" wrapText="1" indent="3"/>
    </xf>
    <xf numFmtId="0" fontId="9" fillId="0" borderId="17" xfId="0" applyFont="1" applyBorder="1" applyAlignment="1">
      <alignment horizontal="left" vertical="center" wrapText="1"/>
    </xf>
    <xf numFmtId="0" fontId="9" fillId="0" borderId="10" xfId="0" applyFont="1" applyBorder="1" applyAlignment="1">
      <alignment vertical="top"/>
    </xf>
    <xf numFmtId="0" fontId="9" fillId="0" borderId="13" xfId="0" applyFont="1" applyBorder="1" applyAlignment="1">
      <alignment vertical="top"/>
    </xf>
    <xf numFmtId="0" fontId="7" fillId="0" borderId="15" xfId="0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4" fontId="12" fillId="0" borderId="18" xfId="0" applyNumberFormat="1" applyFont="1" applyBorder="1" applyAlignment="1">
      <alignment vertical="center"/>
    </xf>
    <xf numFmtId="4" fontId="12" fillId="0" borderId="1" xfId="0" applyNumberFormat="1" applyFont="1" applyBorder="1" applyAlignment="1">
      <alignment vertical="top" shrinkToFit="1"/>
    </xf>
    <xf numFmtId="4" fontId="12" fillId="0" borderId="4" xfId="0" applyNumberFormat="1" applyFont="1" applyBorder="1" applyAlignment="1">
      <alignment vertical="top" shrinkToFit="1"/>
    </xf>
    <xf numFmtId="4" fontId="12" fillId="0" borderId="0" xfId="0" applyNumberFormat="1" applyFont="1" applyAlignment="1">
      <alignment vertical="top" shrinkToFit="1"/>
    </xf>
    <xf numFmtId="4" fontId="12" fillId="0" borderId="14" xfId="0" applyNumberFormat="1" applyFont="1" applyBorder="1" applyAlignment="1">
      <alignment vertical="center" shrinkToFit="1"/>
    </xf>
    <xf numFmtId="4" fontId="11" fillId="0" borderId="2" xfId="0" applyNumberFormat="1" applyFont="1" applyBorder="1" applyAlignment="1">
      <alignment vertical="top" shrinkToFit="1"/>
    </xf>
    <xf numFmtId="4" fontId="10" fillId="0" borderId="0" xfId="0" applyNumberFormat="1" applyFont="1"/>
    <xf numFmtId="0" fontId="5" fillId="0" borderId="0" xfId="0" applyFont="1" applyAlignment="1">
      <alignment horizontal="center"/>
    </xf>
    <xf numFmtId="0" fontId="10" fillId="0" borderId="0" xfId="0" applyFont="1"/>
    <xf numFmtId="0" fontId="10" fillId="0" borderId="1" xfId="0" applyFont="1" applyBorder="1" applyAlignment="1">
      <alignment vertical="center"/>
    </xf>
    <xf numFmtId="0" fontId="10" fillId="0" borderId="7" xfId="0" applyFont="1" applyBorder="1"/>
    <xf numFmtId="4" fontId="10" fillId="0" borderId="2" xfId="0" applyNumberFormat="1" applyFont="1" applyBorder="1"/>
    <xf numFmtId="0" fontId="10" fillId="0" borderId="8" xfId="0" applyFont="1" applyBorder="1"/>
    <xf numFmtId="4" fontId="10" fillId="0" borderId="3" xfId="0" applyNumberFormat="1" applyFont="1" applyBorder="1"/>
    <xf numFmtId="4" fontId="8" fillId="0" borderId="1" xfId="0" applyNumberFormat="1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" fontId="8" fillId="0" borderId="6" xfId="0" applyNumberFormat="1" applyFont="1" applyBorder="1"/>
    <xf numFmtId="0" fontId="11" fillId="0" borderId="0" xfId="0" applyFont="1" applyAlignment="1">
      <alignment vertical="center"/>
    </xf>
    <xf numFmtId="4" fontId="11" fillId="0" borderId="3" xfId="0" applyNumberFormat="1" applyFont="1" applyBorder="1" applyAlignment="1">
      <alignment vertical="center"/>
    </xf>
    <xf numFmtId="4" fontId="7" fillId="0" borderId="3" xfId="0" applyNumberFormat="1" applyFont="1" applyBorder="1" applyAlignment="1">
      <alignment vertical="top"/>
    </xf>
    <xf numFmtId="4" fontId="7" fillId="0" borderId="3" xfId="0" applyNumberFormat="1" applyFont="1" applyBorder="1" applyAlignment="1">
      <alignment vertical="center"/>
    </xf>
    <xf numFmtId="4" fontId="12" fillId="0" borderId="4" xfId="0" applyNumberFormat="1" applyFont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Alignment="1">
      <alignment horizontal="center" vertical="center"/>
    </xf>
    <xf numFmtId="4" fontId="10" fillId="0" borderId="0" xfId="0" applyNumberFormat="1" applyFont="1" applyAlignment="1">
      <alignment vertical="center"/>
    </xf>
    <xf numFmtId="4" fontId="10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/>
    </xf>
    <xf numFmtId="0" fontId="10" fillId="0" borderId="1" xfId="0" applyFont="1" applyBorder="1"/>
    <xf numFmtId="3" fontId="10" fillId="0" borderId="1" xfId="0" applyNumberFormat="1" applyFont="1" applyBorder="1" applyAlignment="1">
      <alignment horizontal="center"/>
    </xf>
    <xf numFmtId="0" fontId="10" fillId="0" borderId="22" xfId="0" applyFont="1" applyBorder="1" applyAlignment="1">
      <alignment horizontal="center" vertical="center"/>
    </xf>
    <xf numFmtId="4" fontId="10" fillId="0" borderId="22" xfId="0" applyNumberFormat="1" applyFont="1" applyBorder="1" applyAlignment="1">
      <alignment horizontal="center" vertical="center"/>
    </xf>
    <xf numFmtId="4" fontId="10" fillId="0" borderId="0" xfId="0" applyNumberFormat="1" applyFont="1" applyAlignment="1">
      <alignment horizontal="center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vertical="center" wrapText="1"/>
    </xf>
    <xf numFmtId="4" fontId="10" fillId="0" borderId="1" xfId="0" applyNumberFormat="1" applyFont="1" applyBorder="1"/>
    <xf numFmtId="10" fontId="10" fillId="0" borderId="1" xfId="2" applyNumberFormat="1" applyFont="1" applyBorder="1" applyAlignment="1">
      <alignment vertical="center"/>
    </xf>
    <xf numFmtId="10" fontId="10" fillId="0" borderId="1" xfId="2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vertical="top"/>
    </xf>
    <xf numFmtId="0" fontId="9" fillId="0" borderId="20" xfId="0" applyFont="1" applyBorder="1" applyAlignment="1">
      <alignment horizontal="left" vertical="top" indent="1"/>
    </xf>
    <xf numFmtId="41" fontId="11" fillId="0" borderId="17" xfId="0" applyNumberFormat="1" applyFont="1" applyBorder="1" applyAlignment="1">
      <alignment vertical="center"/>
    </xf>
    <xf numFmtId="4" fontId="11" fillId="0" borderId="18" xfId="0" applyNumberFormat="1" applyFont="1" applyBorder="1" applyAlignment="1">
      <alignment vertical="center"/>
    </xf>
    <xf numFmtId="41" fontId="11" fillId="0" borderId="30" xfId="0" applyNumberFormat="1" applyFont="1" applyBorder="1" applyAlignment="1">
      <alignment vertical="center"/>
    </xf>
    <xf numFmtId="4" fontId="11" fillId="0" borderId="29" xfId="0" applyNumberFormat="1" applyFont="1" applyBorder="1" applyAlignment="1">
      <alignment vertical="center"/>
    </xf>
    <xf numFmtId="41" fontId="11" fillId="0" borderId="10" xfId="0" applyNumberFormat="1" applyFont="1" applyBorder="1" applyAlignment="1">
      <alignment vertical="center"/>
    </xf>
    <xf numFmtId="41" fontId="11" fillId="0" borderId="3" xfId="0" applyNumberFormat="1" applyFont="1" applyBorder="1" applyAlignment="1">
      <alignment vertical="center"/>
    </xf>
    <xf numFmtId="41" fontId="11" fillId="0" borderId="33" xfId="0" applyNumberFormat="1" applyFont="1" applyBorder="1" applyAlignment="1">
      <alignment vertical="center"/>
    </xf>
    <xf numFmtId="41" fontId="11" fillId="0" borderId="20" xfId="0" applyNumberFormat="1" applyFont="1" applyBorder="1" applyAlignment="1">
      <alignment vertical="center"/>
    </xf>
    <xf numFmtId="0" fontId="9" fillId="0" borderId="34" xfId="0" applyFont="1" applyBorder="1" applyAlignment="1">
      <alignment horizontal="left" vertical="top" indent="1"/>
    </xf>
    <xf numFmtId="4" fontId="11" fillId="0" borderId="34" xfId="0" applyNumberFormat="1" applyFont="1" applyBorder="1" applyAlignment="1">
      <alignment vertical="center"/>
    </xf>
    <xf numFmtId="4" fontId="11" fillId="0" borderId="17" xfId="0" applyNumberFormat="1" applyFont="1" applyBorder="1" applyAlignment="1">
      <alignment vertical="center"/>
    </xf>
    <xf numFmtId="41" fontId="11" fillId="0" borderId="18" xfId="0" applyNumberFormat="1" applyFont="1" applyBorder="1" applyAlignment="1">
      <alignment vertical="center"/>
    </xf>
    <xf numFmtId="41" fontId="11" fillId="0" borderId="29" xfId="0" applyNumberFormat="1" applyFont="1" applyBorder="1" applyAlignment="1">
      <alignment vertical="center"/>
    </xf>
    <xf numFmtId="0" fontId="10" fillId="0" borderId="0" xfId="0" applyFont="1" applyAlignment="1">
      <alignment horizontal="center"/>
    </xf>
    <xf numFmtId="0" fontId="9" fillId="0" borderId="36" xfId="0" applyFont="1" applyBorder="1" applyAlignment="1">
      <alignment horizontal="left" vertical="center"/>
    </xf>
    <xf numFmtId="4" fontId="11" fillId="0" borderId="18" xfId="0" applyNumberFormat="1" applyFont="1" applyBorder="1" applyAlignment="1">
      <alignment vertical="center" shrinkToFit="1"/>
    </xf>
    <xf numFmtId="0" fontId="9" fillId="0" borderId="0" xfId="0" applyFont="1" applyAlignment="1">
      <alignment horizontal="left" vertical="top"/>
    </xf>
    <xf numFmtId="0" fontId="9" fillId="0" borderId="11" xfId="0" applyFont="1" applyBorder="1" applyAlignment="1">
      <alignment horizontal="left" vertical="top" indent="2"/>
    </xf>
    <xf numFmtId="0" fontId="9" fillId="0" borderId="21" xfId="0" applyFont="1" applyBorder="1" applyAlignment="1">
      <alignment horizontal="left" vertical="top"/>
    </xf>
    <xf numFmtId="4" fontId="11" fillId="0" borderId="2" xfId="0" applyNumberFormat="1" applyFont="1" applyBorder="1" applyAlignment="1">
      <alignment vertical="center" shrinkToFit="1"/>
    </xf>
    <xf numFmtId="0" fontId="9" fillId="0" borderId="19" xfId="0" applyFont="1" applyBorder="1" applyAlignment="1">
      <alignment horizontal="left" vertical="top" indent="2"/>
    </xf>
    <xf numFmtId="0" fontId="9" fillId="0" borderId="22" xfId="0" applyFont="1" applyBorder="1" applyAlignment="1">
      <alignment horizontal="left" vertical="top"/>
    </xf>
    <xf numFmtId="41" fontId="11" fillId="0" borderId="4" xfId="0" applyNumberFormat="1" applyFont="1" applyBorder="1" applyAlignment="1">
      <alignment vertical="center" shrinkToFit="1"/>
    </xf>
    <xf numFmtId="0" fontId="9" fillId="0" borderId="37" xfId="0" applyFont="1" applyBorder="1" applyAlignment="1">
      <alignment horizontal="left" vertical="top"/>
    </xf>
    <xf numFmtId="4" fontId="11" fillId="0" borderId="14" xfId="0" applyNumberFormat="1" applyFont="1" applyBorder="1" applyAlignment="1">
      <alignment vertical="top" shrinkToFit="1"/>
    </xf>
    <xf numFmtId="41" fontId="11" fillId="0" borderId="3" xfId="0" applyNumberFormat="1" applyFont="1" applyBorder="1" applyAlignment="1">
      <alignment vertical="center" shrinkToFi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top"/>
    </xf>
    <xf numFmtId="0" fontId="14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7" fillId="0" borderId="0" xfId="0" applyFont="1"/>
    <xf numFmtId="0" fontId="18" fillId="0" borderId="10" xfId="0" applyFont="1" applyBorder="1" applyAlignment="1">
      <alignment vertical="top"/>
    </xf>
    <xf numFmtId="0" fontId="18" fillId="0" borderId="11" xfId="0" applyFont="1" applyBorder="1" applyAlignment="1">
      <alignment horizontal="center" vertical="center"/>
    </xf>
    <xf numFmtId="4" fontId="12" fillId="0" borderId="2" xfId="0" applyNumberFormat="1" applyFont="1" applyBorder="1" applyAlignment="1">
      <alignment vertical="top" shrinkToFit="1"/>
    </xf>
    <xf numFmtId="0" fontId="11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left" vertical="top" indent="1"/>
    </xf>
    <xf numFmtId="0" fontId="11" fillId="0" borderId="10" xfId="0" applyFont="1" applyBorder="1"/>
    <xf numFmtId="0" fontId="12" fillId="0" borderId="10" xfId="0" applyFont="1" applyBorder="1" applyAlignment="1">
      <alignment vertical="top"/>
    </xf>
    <xf numFmtId="0" fontId="12" fillId="0" borderId="3" xfId="0" applyFont="1" applyBorder="1" applyAlignment="1">
      <alignment horizontal="center" vertical="center"/>
    </xf>
    <xf numFmtId="4" fontId="12" fillId="0" borderId="3" xfId="0" applyNumberFormat="1" applyFont="1" applyBorder="1" applyAlignment="1">
      <alignment vertical="top" shrinkToFit="1"/>
    </xf>
    <xf numFmtId="0" fontId="11" fillId="0" borderId="3" xfId="0" applyFont="1" applyBorder="1" applyAlignment="1">
      <alignment horizontal="center" vertical="center"/>
    </xf>
    <xf numFmtId="0" fontId="11" fillId="0" borderId="13" xfId="0" applyFont="1" applyBorder="1" applyAlignment="1">
      <alignment horizontal="left"/>
    </xf>
    <xf numFmtId="0" fontId="11" fillId="0" borderId="14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4" fontId="12" fillId="0" borderId="16" xfId="0" applyNumberFormat="1" applyFont="1" applyBorder="1" applyAlignment="1">
      <alignment horizontal="right" vertical="top" shrinkToFit="1"/>
    </xf>
    <xf numFmtId="0" fontId="20" fillId="0" borderId="0" xfId="0" applyFont="1" applyAlignment="1">
      <alignment horizontal="center"/>
    </xf>
    <xf numFmtId="0" fontId="19" fillId="0" borderId="17" xfId="0" applyFont="1" applyBorder="1" applyAlignment="1">
      <alignment vertical="top"/>
    </xf>
    <xf numFmtId="4" fontId="12" fillId="0" borderId="18" xfId="0" applyNumberFormat="1" applyFont="1" applyBorder="1" applyAlignment="1">
      <alignment vertical="top" shrinkToFit="1"/>
    </xf>
    <xf numFmtId="0" fontId="11" fillId="0" borderId="3" xfId="0" applyFont="1" applyBorder="1"/>
    <xf numFmtId="0" fontId="19" fillId="0" borderId="10" xfId="0" applyFont="1" applyBorder="1" applyAlignment="1">
      <alignment vertical="top"/>
    </xf>
    <xf numFmtId="0" fontId="11" fillId="0" borderId="10" xfId="0" applyFont="1" applyBorder="1" applyAlignment="1">
      <alignment vertical="top"/>
    </xf>
    <xf numFmtId="0" fontId="11" fillId="0" borderId="14" xfId="0" applyFont="1" applyBorder="1"/>
    <xf numFmtId="0" fontId="12" fillId="0" borderId="15" xfId="0" applyFont="1" applyBorder="1" applyAlignment="1">
      <alignment vertical="top"/>
    </xf>
    <xf numFmtId="4" fontId="12" fillId="0" borderId="16" xfId="0" applyNumberFormat="1" applyFont="1" applyBorder="1" applyAlignment="1">
      <alignment vertical="top" shrinkToFit="1"/>
    </xf>
    <xf numFmtId="0" fontId="12" fillId="0" borderId="0" xfId="0" applyFont="1" applyAlignment="1">
      <alignment vertical="top"/>
    </xf>
    <xf numFmtId="0" fontId="12" fillId="0" borderId="0" xfId="0" applyFont="1" applyAlignment="1">
      <alignment horizontal="center" vertical="center"/>
    </xf>
    <xf numFmtId="0" fontId="11" fillId="0" borderId="0" xfId="0" applyFont="1"/>
    <xf numFmtId="0" fontId="11" fillId="0" borderId="1" xfId="0" applyFont="1" applyBorder="1" applyAlignment="1">
      <alignment horizontal="center" vertical="center"/>
    </xf>
    <xf numFmtId="4" fontId="11" fillId="0" borderId="16" xfId="0" applyNumberFormat="1" applyFont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12" fillId="0" borderId="18" xfId="0" applyFont="1" applyBorder="1" applyAlignment="1">
      <alignment vertical="center"/>
    </xf>
    <xf numFmtId="4" fontId="12" fillId="0" borderId="1" xfId="0" applyNumberFormat="1" applyFont="1" applyBorder="1" applyAlignment="1">
      <alignment vertical="center"/>
    </xf>
    <xf numFmtId="4" fontId="10" fillId="0" borderId="4" xfId="0" applyNumberFormat="1" applyFont="1" applyBorder="1"/>
    <xf numFmtId="4" fontId="8" fillId="0" borderId="3" xfId="0" applyNumberFormat="1" applyFont="1" applyBorder="1"/>
    <xf numFmtId="4" fontId="8" fillId="0" borderId="4" xfId="0" applyNumberFormat="1" applyFont="1" applyBorder="1"/>
    <xf numFmtId="4" fontId="10" fillId="0" borderId="24" xfId="0" applyNumberFormat="1" applyFont="1" applyBorder="1"/>
    <xf numFmtId="4" fontId="9" fillId="0" borderId="1" xfId="0" applyNumberFormat="1" applyFont="1" applyBorder="1" applyAlignment="1">
      <alignment horizontal="center"/>
    </xf>
    <xf numFmtId="0" fontId="12" fillId="0" borderId="29" xfId="0" applyFont="1" applyBorder="1" applyAlignment="1">
      <alignment vertical="top"/>
    </xf>
    <xf numFmtId="0" fontId="7" fillId="0" borderId="1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 wrapText="1"/>
    </xf>
    <xf numFmtId="0" fontId="7" fillId="0" borderId="30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29" xfId="0" applyFont="1" applyBorder="1" applyAlignment="1">
      <alignment horizontal="center" vertical="top"/>
    </xf>
    <xf numFmtId="41" fontId="12" fillId="0" borderId="1" xfId="0" applyNumberFormat="1" applyFont="1" applyBorder="1" applyAlignment="1">
      <alignment vertical="center"/>
    </xf>
    <xf numFmtId="4" fontId="12" fillId="0" borderId="31" xfId="0" applyNumberFormat="1" applyFont="1" applyBorder="1" applyAlignment="1">
      <alignment vertical="center"/>
    </xf>
    <xf numFmtId="4" fontId="12" fillId="0" borderId="32" xfId="0" applyNumberFormat="1" applyFont="1" applyBorder="1" applyAlignment="1">
      <alignment vertical="center"/>
    </xf>
    <xf numFmtId="0" fontId="12" fillId="0" borderId="15" xfId="0" applyFont="1" applyBorder="1" applyAlignment="1">
      <alignment horizontal="left" vertical="center"/>
    </xf>
    <xf numFmtId="0" fontId="12" fillId="0" borderId="23" xfId="0" applyFont="1" applyBorder="1" applyAlignment="1">
      <alignment horizontal="left" vertical="center"/>
    </xf>
    <xf numFmtId="0" fontId="7" fillId="0" borderId="3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center"/>
    </xf>
    <xf numFmtId="0" fontId="7" fillId="0" borderId="24" xfId="0" applyFont="1" applyBorder="1" applyAlignment="1">
      <alignment horizontal="left" vertical="center"/>
    </xf>
    <xf numFmtId="4" fontId="12" fillId="0" borderId="1" xfId="0" applyNumberFormat="1" applyFont="1" applyBorder="1" applyAlignment="1">
      <alignment vertical="center" shrinkToFit="1"/>
    </xf>
    <xf numFmtId="0" fontId="7" fillId="0" borderId="13" xfId="0" applyFont="1" applyBorder="1" applyAlignment="1">
      <alignment horizontal="left" vertical="top"/>
    </xf>
    <xf numFmtId="0" fontId="7" fillId="0" borderId="37" xfId="0" applyFont="1" applyBorder="1" applyAlignment="1">
      <alignment horizontal="left" vertical="top"/>
    </xf>
    <xf numFmtId="4" fontId="12" fillId="0" borderId="14" xfId="0" applyNumberFormat="1" applyFont="1" applyBorder="1" applyAlignment="1">
      <alignment vertical="top" shrinkToFit="1"/>
    </xf>
    <xf numFmtId="0" fontId="8" fillId="0" borderId="0" xfId="0" applyFont="1"/>
    <xf numFmtId="4" fontId="12" fillId="0" borderId="15" xfId="0" applyNumberFormat="1" applyFont="1" applyBorder="1" applyAlignment="1">
      <alignment vertical="center"/>
    </xf>
    <xf numFmtId="4" fontId="7" fillId="0" borderId="17" xfId="0" applyNumberFormat="1" applyFont="1" applyBorder="1" applyAlignment="1">
      <alignment vertical="center"/>
    </xf>
    <xf numFmtId="4" fontId="9" fillId="0" borderId="10" xfId="0" applyNumberFormat="1" applyFont="1" applyBorder="1" applyAlignment="1">
      <alignment vertical="top"/>
    </xf>
    <xf numFmtId="4" fontId="7" fillId="0" borderId="10" xfId="0" applyNumberFormat="1" applyFont="1" applyBorder="1" applyAlignment="1">
      <alignment vertical="center"/>
    </xf>
    <xf numFmtId="4" fontId="9" fillId="0" borderId="10" xfId="0" applyNumberFormat="1" applyFont="1" applyBorder="1" applyAlignment="1">
      <alignment vertical="top" wrapText="1"/>
    </xf>
    <xf numFmtId="4" fontId="7" fillId="0" borderId="10" xfId="0" applyNumberFormat="1" applyFont="1" applyBorder="1" applyAlignment="1">
      <alignment horizontal="left" vertical="center"/>
    </xf>
    <xf numFmtId="4" fontId="9" fillId="0" borderId="10" xfId="0" applyNumberFormat="1" applyFont="1" applyBorder="1" applyAlignment="1">
      <alignment horizontal="left" vertical="top"/>
    </xf>
    <xf numFmtId="4" fontId="7" fillId="0" borderId="5" xfId="0" applyNumberFormat="1" applyFont="1" applyBorder="1" applyAlignment="1">
      <alignment horizontal="left" vertical="top" wrapText="1"/>
    </xf>
    <xf numFmtId="4" fontId="9" fillId="0" borderId="11" xfId="0" applyNumberFormat="1" applyFont="1" applyBorder="1" applyAlignment="1">
      <alignment horizontal="left" vertical="center"/>
    </xf>
    <xf numFmtId="4" fontId="9" fillId="0" borderId="19" xfId="0" applyNumberFormat="1" applyFont="1" applyBorder="1" applyAlignment="1">
      <alignment horizontal="left" vertical="top"/>
    </xf>
    <xf numFmtId="0" fontId="22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4" fontId="23" fillId="0" borderId="2" xfId="0" applyNumberFormat="1" applyFont="1" applyBorder="1" applyAlignment="1">
      <alignment horizontal="center"/>
    </xf>
    <xf numFmtId="4" fontId="23" fillId="0" borderId="21" xfId="0" applyNumberFormat="1" applyFont="1" applyBorder="1"/>
    <xf numFmtId="4" fontId="23" fillId="0" borderId="11" xfId="0" applyNumberFormat="1" applyFont="1" applyBorder="1"/>
    <xf numFmtId="4" fontId="23" fillId="0" borderId="2" xfId="0" applyNumberFormat="1" applyFont="1" applyBorder="1"/>
    <xf numFmtId="4" fontId="23" fillId="0" borderId="7" xfId="0" applyNumberFormat="1" applyFont="1" applyBorder="1"/>
    <xf numFmtId="4" fontId="23" fillId="0" borderId="8" xfId="0" applyNumberFormat="1" applyFont="1" applyBorder="1"/>
    <xf numFmtId="4" fontId="23" fillId="0" borderId="3" xfId="0" applyNumberFormat="1" applyFont="1" applyBorder="1"/>
    <xf numFmtId="4" fontId="23" fillId="0" borderId="0" xfId="0" applyNumberFormat="1" applyFont="1"/>
    <xf numFmtId="3" fontId="23" fillId="0" borderId="3" xfId="0" applyNumberFormat="1" applyFont="1" applyBorder="1" applyAlignment="1">
      <alignment horizontal="center"/>
    </xf>
    <xf numFmtId="4" fontId="23" fillId="0" borderId="12" xfId="0" applyNumberFormat="1" applyFont="1" applyBorder="1"/>
    <xf numFmtId="4" fontId="23" fillId="0" borderId="12" xfId="0" applyNumberFormat="1" applyFont="1" applyBorder="1" applyAlignment="1">
      <alignment horizontal="left"/>
    </xf>
    <xf numFmtId="4" fontId="23" fillId="0" borderId="19" xfId="0" applyNumberFormat="1" applyFont="1" applyBorder="1"/>
    <xf numFmtId="4" fontId="23" fillId="0" borderId="4" xfId="0" applyNumberFormat="1" applyFont="1" applyBorder="1"/>
    <xf numFmtId="4" fontId="23" fillId="0" borderId="9" xfId="0" applyNumberFormat="1" applyFont="1" applyBorder="1"/>
    <xf numFmtId="4" fontId="22" fillId="0" borderId="5" xfId="0" applyNumberFormat="1" applyFont="1" applyBorder="1" applyAlignment="1">
      <alignment horizontal="center"/>
    </xf>
    <xf numFmtId="4" fontId="22" fillId="0" borderId="6" xfId="0" applyNumberFormat="1" applyFont="1" applyBorder="1"/>
    <xf numFmtId="4" fontId="22" fillId="0" borderId="4" xfId="0" applyNumberFormat="1" applyFont="1" applyBorder="1"/>
    <xf numFmtId="4" fontId="22" fillId="0" borderId="1" xfId="0" applyNumberFormat="1" applyFont="1" applyBorder="1"/>
    <xf numFmtId="4" fontId="23" fillId="0" borderId="0" xfId="0" applyNumberFormat="1" applyFont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7" xfId="0" applyFont="1" applyBorder="1"/>
    <xf numFmtId="4" fontId="25" fillId="0" borderId="0" xfId="0" applyNumberFormat="1" applyFont="1" applyAlignment="1">
      <alignment horizontal="right" vertical="center"/>
    </xf>
    <xf numFmtId="0" fontId="23" fillId="0" borderId="3" xfId="0" applyFont="1" applyBorder="1" applyAlignment="1">
      <alignment horizontal="center"/>
    </xf>
    <xf numFmtId="0" fontId="23" fillId="0" borderId="8" xfId="0" applyFont="1" applyBorder="1"/>
    <xf numFmtId="0" fontId="23" fillId="0" borderId="4" xfId="0" applyFont="1" applyBorder="1" applyAlignment="1">
      <alignment horizontal="center"/>
    </xf>
    <xf numFmtId="0" fontId="23" fillId="0" borderId="9" xfId="0" applyFont="1" applyBorder="1"/>
    <xf numFmtId="0" fontId="22" fillId="0" borderId="5" xfId="0" applyFont="1" applyBorder="1" applyAlignment="1">
      <alignment horizontal="center"/>
    </xf>
    <xf numFmtId="0" fontId="22" fillId="0" borderId="6" xfId="0" applyFont="1" applyBorder="1"/>
    <xf numFmtId="4" fontId="23" fillId="0" borderId="2" xfId="0" applyNumberFormat="1" applyFont="1" applyBorder="1" applyAlignment="1">
      <alignment horizontal="right"/>
    </xf>
    <xf numFmtId="4" fontId="23" fillId="0" borderId="3" xfId="0" applyNumberFormat="1" applyFont="1" applyBorder="1" applyAlignment="1">
      <alignment horizontal="right"/>
    </xf>
    <xf numFmtId="41" fontId="23" fillId="0" borderId="3" xfId="0" applyNumberFormat="1" applyFont="1" applyBorder="1" applyAlignment="1">
      <alignment horizontal="right"/>
    </xf>
    <xf numFmtId="4" fontId="22" fillId="0" borderId="1" xfId="0" applyNumberFormat="1" applyFont="1" applyBorder="1" applyAlignment="1">
      <alignment horizontal="center" vertical="center"/>
    </xf>
    <xf numFmtId="0" fontId="23" fillId="0" borderId="2" xfId="0" applyFont="1" applyBorder="1"/>
    <xf numFmtId="4" fontId="25" fillId="0" borderId="0" xfId="0" applyNumberFormat="1" applyFont="1"/>
    <xf numFmtId="0" fontId="23" fillId="0" borderId="3" xfId="0" applyFont="1" applyBorder="1"/>
    <xf numFmtId="0" fontId="23" fillId="0" borderId="4" xfId="0" applyFont="1" applyBorder="1"/>
    <xf numFmtId="4" fontId="22" fillId="0" borderId="1" xfId="0" applyNumberFormat="1" applyFont="1" applyBorder="1" applyAlignment="1">
      <alignment vertical="center"/>
    </xf>
    <xf numFmtId="0" fontId="10" fillId="0" borderId="11" xfId="0" applyFont="1" applyBorder="1" applyAlignment="1">
      <alignment horizontal="left" indent="1"/>
    </xf>
    <xf numFmtId="0" fontId="10" fillId="0" borderId="12" xfId="0" applyFont="1" applyBorder="1" applyAlignment="1">
      <alignment horizontal="left" indent="1"/>
    </xf>
    <xf numFmtId="0" fontId="8" fillId="0" borderId="12" xfId="0" applyFont="1" applyBorder="1"/>
    <xf numFmtId="0" fontId="8" fillId="0" borderId="12" xfId="0" applyFont="1" applyBorder="1" applyAlignment="1">
      <alignment horizontal="left" indent="1"/>
    </xf>
    <xf numFmtId="0" fontId="8" fillId="0" borderId="5" xfId="0" applyFont="1" applyBorder="1" applyAlignment="1">
      <alignment horizontal="left" indent="1"/>
    </xf>
    <xf numFmtId="0" fontId="10" fillId="0" borderId="24" xfId="0" applyFont="1" applyBorder="1"/>
    <xf numFmtId="0" fontId="27" fillId="0" borderId="0" xfId="0" applyFont="1"/>
    <xf numFmtId="0" fontId="27" fillId="0" borderId="0" xfId="0" applyFont="1" applyAlignment="1">
      <alignment wrapText="1"/>
    </xf>
    <xf numFmtId="0" fontId="17" fillId="3" borderId="25" xfId="0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/>
    </xf>
    <xf numFmtId="0" fontId="17" fillId="4" borderId="38" xfId="0" applyFont="1" applyFill="1" applyBorder="1" applyAlignment="1">
      <alignment horizontal="justify" vertical="center"/>
    </xf>
    <xf numFmtId="0" fontId="14" fillId="4" borderId="39" xfId="0" applyFont="1" applyFill="1" applyBorder="1" applyAlignment="1">
      <alignment horizontal="center" vertical="center" wrapText="1"/>
    </xf>
    <xf numFmtId="0" fontId="14" fillId="4" borderId="39" xfId="0" applyFont="1" applyFill="1" applyBorder="1" applyAlignment="1">
      <alignment horizontal="justify" vertical="center"/>
    </xf>
    <xf numFmtId="0" fontId="14" fillId="4" borderId="26" xfId="0" applyFont="1" applyFill="1" applyBorder="1" applyAlignment="1">
      <alignment horizontal="justify" vertical="center"/>
    </xf>
    <xf numFmtId="0" fontId="14" fillId="4" borderId="27" xfId="0" applyFont="1" applyFill="1" applyBorder="1" applyAlignment="1">
      <alignment horizontal="left" vertical="center" indent="1"/>
    </xf>
    <xf numFmtId="0" fontId="14" fillId="4" borderId="28" xfId="0" applyFont="1" applyFill="1" applyBorder="1" applyAlignment="1">
      <alignment horizontal="center" vertical="center" wrapText="1"/>
    </xf>
    <xf numFmtId="0" fontId="14" fillId="4" borderId="28" xfId="0" applyFont="1" applyFill="1" applyBorder="1" applyAlignment="1">
      <alignment horizontal="justify" vertical="center"/>
    </xf>
    <xf numFmtId="9" fontId="14" fillId="4" borderId="28" xfId="0" applyNumberFormat="1" applyFont="1" applyFill="1" applyBorder="1" applyAlignment="1">
      <alignment horizontal="center" vertical="center"/>
    </xf>
    <xf numFmtId="0" fontId="14" fillId="4" borderId="27" xfId="0" applyFont="1" applyFill="1" applyBorder="1" applyAlignment="1">
      <alignment horizontal="left" vertical="center" wrapText="1" indent="1"/>
    </xf>
    <xf numFmtId="10" fontId="14" fillId="0" borderId="28" xfId="0" applyNumberFormat="1" applyFont="1" applyBorder="1" applyAlignment="1">
      <alignment horizontal="center" vertical="center"/>
    </xf>
    <xf numFmtId="4" fontId="14" fillId="4" borderId="28" xfId="0" applyNumberFormat="1" applyFont="1" applyFill="1" applyBorder="1" applyAlignment="1">
      <alignment horizontal="right" vertical="center"/>
    </xf>
    <xf numFmtId="0" fontId="17" fillId="4" borderId="27" xfId="0" applyFont="1" applyFill="1" applyBorder="1" applyAlignment="1">
      <alignment horizontal="left" vertical="center" indent="1"/>
    </xf>
    <xf numFmtId="4" fontId="17" fillId="4" borderId="28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indent="1"/>
    </xf>
    <xf numFmtId="9" fontId="14" fillId="4" borderId="1" xfId="0" applyNumberFormat="1" applyFont="1" applyFill="1" applyBorder="1" applyAlignment="1">
      <alignment horizontal="center" vertical="center"/>
    </xf>
    <xf numFmtId="4" fontId="14" fillId="4" borderId="1" xfId="0" applyNumberFormat="1" applyFont="1" applyFill="1" applyBorder="1" applyAlignment="1">
      <alignment horizontal="center" vertical="center"/>
    </xf>
    <xf numFmtId="10" fontId="14" fillId="4" borderId="1" xfId="0" applyNumberFormat="1" applyFont="1" applyFill="1" applyBorder="1" applyAlignment="1">
      <alignment horizontal="center" vertical="center"/>
    </xf>
    <xf numFmtId="4" fontId="27" fillId="0" borderId="0" xfId="0" applyNumberFormat="1" applyFont="1"/>
    <xf numFmtId="0" fontId="14" fillId="4" borderId="1" xfId="0" applyFont="1" applyFill="1" applyBorder="1" applyAlignment="1">
      <alignment horizontal="left" vertical="center" wrapText="1" indent="1"/>
    </xf>
    <xf numFmtId="0" fontId="27" fillId="0" borderId="1" xfId="0" applyFont="1" applyBorder="1"/>
    <xf numFmtId="4" fontId="27" fillId="0" borderId="1" xfId="0" applyNumberFormat="1" applyFont="1" applyBorder="1"/>
    <xf numFmtId="4" fontId="28" fillId="0" borderId="0" xfId="0" applyNumberFormat="1" applyFont="1"/>
    <xf numFmtId="4" fontId="26" fillId="5" borderId="1" xfId="0" applyNumberFormat="1" applyFont="1" applyFill="1" applyBorder="1" applyAlignment="1">
      <alignment horizontal="left" vertical="center"/>
    </xf>
    <xf numFmtId="4" fontId="28" fillId="5" borderId="24" xfId="0" applyNumberFormat="1" applyFont="1" applyFill="1" applyBorder="1" applyAlignment="1">
      <alignment horizontal="center" vertical="center" wrapText="1"/>
    </xf>
    <xf numFmtId="4" fontId="28" fillId="5" borderId="1" xfId="0" applyNumberFormat="1" applyFont="1" applyFill="1" applyBorder="1" applyAlignment="1">
      <alignment horizontal="center" vertical="center" wrapText="1"/>
    </xf>
    <xf numFmtId="4" fontId="29" fillId="0" borderId="0" xfId="0" applyNumberFormat="1" applyFont="1"/>
    <xf numFmtId="4" fontId="30" fillId="0" borderId="3" xfId="0" applyNumberFormat="1" applyFont="1" applyBorder="1" applyAlignment="1">
      <alignment vertical="top"/>
    </xf>
    <xf numFmtId="4" fontId="28" fillId="0" borderId="21" xfId="0" applyNumberFormat="1" applyFont="1" applyBorder="1" applyAlignment="1">
      <alignment vertical="top" shrinkToFit="1"/>
    </xf>
    <xf numFmtId="4" fontId="28" fillId="0" borderId="2" xfId="0" applyNumberFormat="1" applyFont="1" applyBorder="1" applyAlignment="1">
      <alignment vertical="top" shrinkToFit="1"/>
    </xf>
    <xf numFmtId="4" fontId="24" fillId="0" borderId="3" xfId="0" applyNumberFormat="1" applyFont="1" applyBorder="1" applyAlignment="1">
      <alignment vertical="top"/>
    </xf>
    <xf numFmtId="4" fontId="28" fillId="0" borderId="0" xfId="0" applyNumberFormat="1" applyFont="1" applyAlignment="1">
      <alignment horizontal="right" vertical="center"/>
    </xf>
    <xf numFmtId="4" fontId="28" fillId="0" borderId="3" xfId="0" applyNumberFormat="1" applyFont="1" applyBorder="1" applyAlignment="1">
      <alignment horizontal="right" vertical="center"/>
    </xf>
    <xf numFmtId="4" fontId="24" fillId="0" borderId="3" xfId="0" applyNumberFormat="1" applyFont="1" applyBorder="1" applyAlignment="1">
      <alignment horizontal="left" vertical="top" indent="1"/>
    </xf>
    <xf numFmtId="4" fontId="29" fillId="0" borderId="3" xfId="0" applyNumberFormat="1" applyFont="1" applyBorder="1" applyAlignment="1">
      <alignment vertical="top" shrinkToFit="1"/>
    </xf>
    <xf numFmtId="4" fontId="29" fillId="0" borderId="3" xfId="0" applyNumberFormat="1" applyFont="1" applyBorder="1"/>
    <xf numFmtId="4" fontId="28" fillId="0" borderId="3" xfId="0" applyNumberFormat="1" applyFont="1" applyBorder="1" applyAlignment="1">
      <alignment vertical="top"/>
    </xf>
    <xf numFmtId="4" fontId="28" fillId="0" borderId="3" xfId="0" applyNumberFormat="1" applyFont="1" applyBorder="1" applyAlignment="1">
      <alignment vertical="top" shrinkToFit="1"/>
    </xf>
    <xf numFmtId="4" fontId="26" fillId="0" borderId="40" xfId="0" applyNumberFormat="1" applyFont="1" applyBorder="1" applyAlignment="1">
      <alignment horizontal="left" vertical="top"/>
    </xf>
    <xf numFmtId="4" fontId="28" fillId="0" borderId="24" xfId="0" applyNumberFormat="1" applyFont="1" applyBorder="1" applyAlignment="1">
      <alignment horizontal="right" vertical="center"/>
    </xf>
    <xf numFmtId="4" fontId="28" fillId="0" borderId="1" xfId="0" applyNumberFormat="1" applyFont="1" applyBorder="1" applyAlignment="1">
      <alignment horizontal="right" vertical="center"/>
    </xf>
    <xf numFmtId="4" fontId="29" fillId="0" borderId="0" xfId="0" applyNumberFormat="1" applyFont="1" applyAlignment="1">
      <alignment horizontal="center"/>
    </xf>
    <xf numFmtId="4" fontId="28" fillId="5" borderId="5" xfId="0" applyNumberFormat="1" applyFont="1" applyFill="1" applyBorder="1" applyAlignment="1">
      <alignment horizontal="center" vertical="center" wrapText="1"/>
    </xf>
    <xf numFmtId="4" fontId="28" fillId="5" borderId="6" xfId="0" applyNumberFormat="1" applyFont="1" applyFill="1" applyBorder="1" applyAlignment="1">
      <alignment horizontal="center" vertical="center" wrapText="1"/>
    </xf>
    <xf numFmtId="4" fontId="31" fillId="0" borderId="17" xfId="0" applyNumberFormat="1" applyFont="1" applyBorder="1" applyAlignment="1">
      <alignment vertical="top"/>
    </xf>
    <xf numFmtId="4" fontId="28" fillId="0" borderId="12" xfId="0" applyNumberFormat="1" applyFont="1" applyBorder="1"/>
    <xf numFmtId="4" fontId="28" fillId="0" borderId="3" xfId="0" applyNumberFormat="1" applyFont="1" applyBorder="1"/>
    <xf numFmtId="4" fontId="28" fillId="0" borderId="8" xfId="0" applyNumberFormat="1" applyFont="1" applyBorder="1"/>
    <xf numFmtId="4" fontId="24" fillId="0" borderId="10" xfId="0" applyNumberFormat="1" applyFont="1" applyBorder="1" applyAlignment="1">
      <alignment vertical="top"/>
    </xf>
    <xf numFmtId="4" fontId="29" fillId="0" borderId="12" xfId="0" applyNumberFormat="1" applyFont="1" applyBorder="1"/>
    <xf numFmtId="4" fontId="29" fillId="0" borderId="8" xfId="0" applyNumberFormat="1" applyFont="1" applyBorder="1"/>
    <xf numFmtId="4" fontId="29" fillId="0" borderId="12" xfId="0" applyNumberFormat="1" applyFont="1" applyBorder="1" applyAlignment="1">
      <alignment horizontal="right" vertical="center"/>
    </xf>
    <xf numFmtId="0" fontId="28" fillId="0" borderId="3" xfId="0" applyFont="1" applyBorder="1" applyAlignment="1">
      <alignment horizontal="right" vertical="center"/>
    </xf>
    <xf numFmtId="0" fontId="28" fillId="0" borderId="8" xfId="0" applyFont="1" applyBorder="1" applyAlignment="1">
      <alignment horizontal="right" vertical="center"/>
    </xf>
    <xf numFmtId="4" fontId="24" fillId="0" borderId="10" xfId="0" applyNumberFormat="1" applyFont="1" applyBorder="1" applyAlignment="1">
      <alignment horizontal="left" vertical="top" indent="1"/>
    </xf>
    <xf numFmtId="4" fontId="29" fillId="0" borderId="10" xfId="0" applyNumberFormat="1" applyFont="1" applyBorder="1"/>
    <xf numFmtId="4" fontId="31" fillId="0" borderId="10" xfId="0" applyNumberFormat="1" applyFont="1" applyBorder="1" applyAlignment="1">
      <alignment vertical="top"/>
    </xf>
    <xf numFmtId="4" fontId="24" fillId="0" borderId="13" xfId="0" applyNumberFormat="1" applyFont="1" applyBorder="1" applyAlignment="1">
      <alignment vertical="top"/>
    </xf>
    <xf numFmtId="4" fontId="29" fillId="0" borderId="14" xfId="0" applyNumberFormat="1" applyFont="1" applyBorder="1"/>
    <xf numFmtId="4" fontId="28" fillId="0" borderId="15" xfId="0" applyNumberFormat="1" applyFont="1" applyBorder="1" applyAlignment="1">
      <alignment vertical="top"/>
    </xf>
    <xf numFmtId="4" fontId="28" fillId="0" borderId="5" xfId="0" applyNumberFormat="1" applyFont="1" applyBorder="1"/>
    <xf numFmtId="4" fontId="28" fillId="0" borderId="1" xfId="0" applyNumberFormat="1" applyFont="1" applyBorder="1"/>
    <xf numFmtId="4" fontId="28" fillId="0" borderId="6" xfId="0" applyNumberFormat="1" applyFont="1" applyBorder="1"/>
    <xf numFmtId="4" fontId="26" fillId="5" borderId="5" xfId="0" applyNumberFormat="1" applyFont="1" applyFill="1" applyBorder="1" applyAlignment="1">
      <alignment horizontal="left" vertical="center"/>
    </xf>
    <xf numFmtId="4" fontId="12" fillId="0" borderId="1" xfId="0" applyNumberFormat="1" applyFont="1" applyBorder="1" applyAlignment="1">
      <alignment horizontal="righ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vertical="center"/>
    </xf>
    <xf numFmtId="0" fontId="11" fillId="0" borderId="3" xfId="0" applyFont="1" applyBorder="1" applyAlignment="1">
      <alignment horizontal="center"/>
    </xf>
    <xf numFmtId="0" fontId="11" fillId="0" borderId="8" xfId="0" applyFont="1" applyBorder="1"/>
    <xf numFmtId="4" fontId="11" fillId="0" borderId="0" xfId="1" applyNumberFormat="1" applyFont="1" applyAlignment="1">
      <alignment horizontal="right" vertical="center"/>
    </xf>
    <xf numFmtId="4" fontId="11" fillId="0" borderId="3" xfId="1" applyNumberFormat="1" applyFont="1" applyBorder="1" applyAlignment="1">
      <alignment horizontal="right" vertical="center"/>
    </xf>
    <xf numFmtId="4" fontId="11" fillId="0" borderId="3" xfId="0" applyNumberFormat="1" applyFont="1" applyBorder="1"/>
    <xf numFmtId="0" fontId="12" fillId="0" borderId="5" xfId="0" applyFont="1" applyBorder="1" applyAlignment="1">
      <alignment horizontal="center"/>
    </xf>
    <xf numFmtId="0" fontId="12" fillId="0" borderId="6" xfId="0" applyFont="1" applyBorder="1"/>
    <xf numFmtId="4" fontId="12" fillId="0" borderId="5" xfId="0" applyNumberFormat="1" applyFont="1" applyBorder="1"/>
    <xf numFmtId="4" fontId="12" fillId="0" borderId="1" xfId="0" applyNumberFormat="1" applyFont="1" applyBorder="1"/>
    <xf numFmtId="4" fontId="12" fillId="5" borderId="5" xfId="0" applyNumberFormat="1" applyFont="1" applyFill="1" applyBorder="1" applyAlignment="1">
      <alignment horizontal="center" vertical="center"/>
    </xf>
    <xf numFmtId="4" fontId="12" fillId="5" borderId="1" xfId="0" applyNumberFormat="1" applyFont="1" applyFill="1" applyBorder="1" applyAlignment="1">
      <alignment horizontal="center" vertical="center"/>
    </xf>
    <xf numFmtId="4" fontId="12" fillId="5" borderId="24" xfId="0" applyNumberFormat="1" applyFont="1" applyFill="1" applyBorder="1" applyAlignment="1">
      <alignment vertical="center"/>
    </xf>
    <xf numFmtId="0" fontId="11" fillId="0" borderId="2" xfId="0" applyFont="1" applyBorder="1" applyAlignment="1">
      <alignment horizontal="center"/>
    </xf>
    <xf numFmtId="0" fontId="11" fillId="0" borderId="2" xfId="0" applyFont="1" applyBorder="1"/>
    <xf numFmtId="4" fontId="11" fillId="0" borderId="0" xfId="0" applyNumberFormat="1" applyFont="1"/>
    <xf numFmtId="4" fontId="12" fillId="0" borderId="24" xfId="0" applyNumberFormat="1" applyFont="1" applyBorder="1"/>
    <xf numFmtId="0" fontId="17" fillId="3" borderId="25" xfId="0" applyFont="1" applyFill="1" applyBorder="1" applyAlignment="1">
      <alignment horizontal="center" vertical="center" wrapText="1"/>
    </xf>
    <xf numFmtId="0" fontId="17" fillId="3" borderId="39" xfId="0" applyFont="1" applyFill="1" applyBorder="1" applyAlignment="1">
      <alignment horizontal="center" vertical="center" wrapText="1"/>
    </xf>
    <xf numFmtId="4" fontId="14" fillId="0" borderId="0" xfId="0" applyNumberFormat="1" applyFont="1"/>
    <xf numFmtId="4" fontId="14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right" vertical="center"/>
    </xf>
    <xf numFmtId="4" fontId="14" fillId="0" borderId="0" xfId="0" applyNumberFormat="1" applyFont="1" applyAlignment="1">
      <alignment horizontal="right" vertical="center"/>
    </xf>
    <xf numFmtId="4" fontId="17" fillId="0" borderId="0" xfId="0" applyNumberFormat="1" applyFont="1"/>
    <xf numFmtId="4" fontId="17" fillId="0" borderId="0" xfId="0" applyNumberFormat="1" applyFont="1" applyAlignment="1">
      <alignment horizontal="right" vertical="center" wrapText="1"/>
    </xf>
    <xf numFmtId="0" fontId="12" fillId="2" borderId="28" xfId="0" applyFont="1" applyFill="1" applyBorder="1" applyAlignment="1">
      <alignment horizontal="center" vertical="center" wrapText="1"/>
    </xf>
    <xf numFmtId="4" fontId="14" fillId="6" borderId="28" xfId="0" applyNumberFormat="1" applyFont="1" applyFill="1" applyBorder="1" applyAlignment="1">
      <alignment horizontal="right" vertical="center"/>
    </xf>
    <xf numFmtId="4" fontId="17" fillId="0" borderId="0" xfId="0" applyNumberFormat="1" applyFont="1" applyAlignment="1">
      <alignment horizontal="right" vertical="center"/>
    </xf>
    <xf numFmtId="0" fontId="11" fillId="2" borderId="0" xfId="0" applyFont="1" applyFill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12" fillId="7" borderId="1" xfId="0" applyFont="1" applyFill="1" applyBorder="1" applyAlignment="1">
      <alignment horizontal="justify" vertical="center" wrapText="1"/>
    </xf>
    <xf numFmtId="4" fontId="6" fillId="0" borderId="0" xfId="0" applyNumberFormat="1" applyFont="1"/>
    <xf numFmtId="4" fontId="17" fillId="0" borderId="0" xfId="0" applyNumberFormat="1" applyFont="1" applyAlignment="1">
      <alignment vertical="center"/>
    </xf>
    <xf numFmtId="4" fontId="11" fillId="0" borderId="0" xfId="0" applyNumberFormat="1" applyFont="1" applyAlignment="1">
      <alignment horizontal="right" vertical="center"/>
    </xf>
    <xf numFmtId="0" fontId="12" fillId="5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justify" vertical="center"/>
    </xf>
    <xf numFmtId="4" fontId="11" fillId="0" borderId="1" xfId="0" applyNumberFormat="1" applyFont="1" applyBorder="1" applyAlignment="1">
      <alignment horizontal="right" vertical="center"/>
    </xf>
    <xf numFmtId="10" fontId="11" fillId="4" borderId="1" xfId="2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justify" vertical="center"/>
    </xf>
    <xf numFmtId="4" fontId="12" fillId="4" borderId="1" xfId="0" applyNumberFormat="1" applyFont="1" applyFill="1" applyBorder="1" applyAlignment="1">
      <alignment horizontal="right" vertical="center"/>
    </xf>
    <xf numFmtId="10" fontId="12" fillId="4" borderId="1" xfId="2" applyNumberFormat="1" applyFont="1" applyFill="1" applyBorder="1" applyAlignment="1">
      <alignment horizontal="right" vertical="center"/>
    </xf>
    <xf numFmtId="0" fontId="12" fillId="5" borderId="41" xfId="0" applyFont="1" applyFill="1" applyBorder="1" applyAlignment="1">
      <alignment horizontal="center" vertical="center"/>
    </xf>
    <xf numFmtId="0" fontId="32" fillId="0" borderId="0" xfId="0" applyFont="1"/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 indent="1"/>
    </xf>
    <xf numFmtId="4" fontId="32" fillId="0" borderId="0" xfId="0" applyNumberFormat="1" applyFont="1"/>
    <xf numFmtId="0" fontId="9" fillId="0" borderId="0" xfId="0" applyFont="1" applyAlignment="1">
      <alignment horizontal="left" vertical="top" indent="4"/>
    </xf>
    <xf numFmtId="4" fontId="33" fillId="0" borderId="0" xfId="0" applyNumberFormat="1" applyFont="1"/>
    <xf numFmtId="0" fontId="9" fillId="0" borderId="22" xfId="0" applyFont="1" applyBorder="1" applyAlignment="1">
      <alignment vertical="top"/>
    </xf>
    <xf numFmtId="4" fontId="11" fillId="0" borderId="22" xfId="0" applyNumberFormat="1" applyFont="1" applyBorder="1"/>
    <xf numFmtId="0" fontId="7" fillId="0" borderId="24" xfId="0" applyFont="1" applyBorder="1" applyAlignment="1">
      <alignment vertical="top"/>
    </xf>
    <xf numFmtId="0" fontId="34" fillId="5" borderId="1" xfId="0" applyFont="1" applyFill="1" applyBorder="1" applyAlignment="1">
      <alignment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0" borderId="7" xfId="0" applyFont="1" applyBorder="1"/>
    <xf numFmtId="4" fontId="14" fillId="0" borderId="3" xfId="0" applyNumberFormat="1" applyFont="1" applyBorder="1" applyAlignment="1">
      <alignment horizontal="right" vertical="center"/>
    </xf>
    <xf numFmtId="4" fontId="14" fillId="0" borderId="3" xfId="0" applyNumberFormat="1" applyFont="1" applyBorder="1"/>
    <xf numFmtId="4" fontId="14" fillId="0" borderId="3" xfId="1" applyNumberFormat="1" applyFont="1" applyBorder="1" applyAlignment="1">
      <alignment horizontal="right" vertical="center"/>
    </xf>
    <xf numFmtId="0" fontId="14" fillId="0" borderId="3" xfId="0" applyFont="1" applyBorder="1" applyAlignment="1">
      <alignment horizontal="center"/>
    </xf>
    <xf numFmtId="0" fontId="14" fillId="0" borderId="8" xfId="0" applyFont="1" applyBorder="1"/>
    <xf numFmtId="41" fontId="14" fillId="0" borderId="3" xfId="0" applyNumberFormat="1" applyFont="1" applyBorder="1"/>
    <xf numFmtId="0" fontId="14" fillId="0" borderId="4" xfId="0" applyFont="1" applyBorder="1" applyAlignment="1">
      <alignment horizontal="center"/>
    </xf>
    <xf numFmtId="0" fontId="14" fillId="0" borderId="9" xfId="0" applyFont="1" applyBorder="1"/>
    <xf numFmtId="0" fontId="17" fillId="0" borderId="5" xfId="0" applyFont="1" applyBorder="1" applyAlignment="1">
      <alignment horizontal="center"/>
    </xf>
    <xf numFmtId="0" fontId="17" fillId="0" borderId="6" xfId="0" applyFont="1" applyBorder="1"/>
    <xf numFmtId="4" fontId="17" fillId="0" borderId="5" xfId="0" applyNumberFormat="1" applyFont="1" applyBorder="1"/>
    <xf numFmtId="4" fontId="17" fillId="0" borderId="1" xfId="0" applyNumberFormat="1" applyFont="1" applyBorder="1"/>
    <xf numFmtId="0" fontId="11" fillId="0" borderId="7" xfId="0" applyFont="1" applyBorder="1"/>
    <xf numFmtId="4" fontId="11" fillId="0" borderId="2" xfId="0" applyNumberFormat="1" applyFont="1" applyBorder="1"/>
    <xf numFmtId="0" fontId="11" fillId="0" borderId="4" xfId="0" applyFont="1" applyBorder="1" applyAlignment="1">
      <alignment horizontal="center"/>
    </xf>
    <xf numFmtId="0" fontId="11" fillId="0" borderId="9" xfId="0" applyFont="1" applyBorder="1"/>
    <xf numFmtId="4" fontId="11" fillId="0" borderId="4" xfId="0" applyNumberFormat="1" applyFont="1" applyBorder="1"/>
    <xf numFmtId="4" fontId="12" fillId="0" borderId="6" xfId="0" applyNumberFormat="1" applyFont="1" applyBorder="1"/>
    <xf numFmtId="4" fontId="12" fillId="0" borderId="4" xfId="0" applyNumberFormat="1" applyFont="1" applyBorder="1"/>
    <xf numFmtId="0" fontId="9" fillId="5" borderId="1" xfId="0" applyFont="1" applyFill="1" applyBorder="1" applyAlignment="1">
      <alignment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6" xfId="0" applyFont="1" applyFill="1" applyBorder="1" applyAlignment="1">
      <alignment horizontal="center" vertical="center" wrapText="1"/>
    </xf>
    <xf numFmtId="0" fontId="11" fillId="0" borderId="4" xfId="0" applyFont="1" applyBorder="1"/>
    <xf numFmtId="0" fontId="7" fillId="5" borderId="1" xfId="0" applyFont="1" applyFill="1" applyBorder="1" applyAlignment="1">
      <alignment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 wrapText="1"/>
    </xf>
    <xf numFmtId="4" fontId="11" fillId="0" borderId="3" xfId="0" applyNumberFormat="1" applyFont="1" applyBorder="1" applyAlignment="1">
      <alignment horizontal="right" vertical="center"/>
    </xf>
    <xf numFmtId="4" fontId="27" fillId="0" borderId="3" xfId="0" applyNumberFormat="1" applyFont="1" applyBorder="1"/>
    <xf numFmtId="0" fontId="7" fillId="5" borderId="17" xfId="0" applyFont="1" applyFill="1" applyBorder="1" applyAlignment="1">
      <alignment horizontal="left" vertical="top"/>
    </xf>
    <xf numFmtId="0" fontId="7" fillId="5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/>
    </xf>
    <xf numFmtId="10" fontId="11" fillId="0" borderId="3" xfId="2" applyNumberFormat="1" applyFont="1" applyFill="1" applyBorder="1" applyAlignment="1">
      <alignment vertical="center"/>
    </xf>
    <xf numFmtId="10" fontId="7" fillId="0" borderId="3" xfId="2" applyNumberFormat="1" applyFont="1" applyFill="1" applyBorder="1" applyAlignment="1">
      <alignment vertical="top"/>
    </xf>
    <xf numFmtId="10" fontId="12" fillId="0" borderId="4" xfId="2" applyNumberFormat="1" applyFont="1" applyFill="1" applyBorder="1" applyAlignment="1">
      <alignment vertical="center"/>
    </xf>
    <xf numFmtId="4" fontId="10" fillId="0" borderId="5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4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22" fillId="0" borderId="0" xfId="0" applyFont="1"/>
    <xf numFmtId="0" fontId="23" fillId="0" borderId="0" xfId="0" applyFont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4" fontId="26" fillId="0" borderId="1" xfId="0" applyNumberFormat="1" applyFont="1" applyBorder="1" applyAlignment="1">
      <alignment horizontal="center" vertical="center" wrapText="1"/>
    </xf>
    <xf numFmtId="4" fontId="26" fillId="0" borderId="2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4" fontId="12" fillId="5" borderId="5" xfId="0" applyNumberFormat="1" applyFont="1" applyFill="1" applyBorder="1" applyAlignment="1">
      <alignment horizontal="center" vertical="center"/>
    </xf>
    <xf numFmtId="4" fontId="12" fillId="5" borderId="24" xfId="0" applyNumberFormat="1" applyFont="1" applyFill="1" applyBorder="1" applyAlignment="1">
      <alignment horizontal="center" vertical="center"/>
    </xf>
    <xf numFmtId="4" fontId="7" fillId="5" borderId="2" xfId="0" applyNumberFormat="1" applyFont="1" applyFill="1" applyBorder="1" applyAlignment="1">
      <alignment horizontal="center" vertical="center" wrapText="1"/>
    </xf>
    <xf numFmtId="4" fontId="7" fillId="5" borderId="4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4" fontId="7" fillId="5" borderId="6" xfId="0" applyNumberFormat="1" applyFont="1" applyFill="1" applyBorder="1" applyAlignment="1">
      <alignment horizontal="center" vertical="center" wrapText="1"/>
    </xf>
    <xf numFmtId="4" fontId="7" fillId="5" borderId="1" xfId="0" applyNumberFormat="1" applyFont="1" applyFill="1" applyBorder="1" applyAlignment="1">
      <alignment horizontal="center" vertical="center" wrapText="1"/>
    </xf>
    <xf numFmtId="3" fontId="7" fillId="5" borderId="5" xfId="0" applyNumberFormat="1" applyFont="1" applyFill="1" applyBorder="1" applyAlignment="1">
      <alignment horizontal="center" vertical="center" wrapText="1"/>
    </xf>
    <xf numFmtId="3" fontId="7" fillId="5" borderId="1" xfId="0" applyNumberFormat="1" applyFont="1" applyFill="1" applyBorder="1" applyAlignment="1">
      <alignment horizontal="center" vertical="center" wrapText="1"/>
    </xf>
    <xf numFmtId="3" fontId="7" fillId="5" borderId="24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8FEBC73-8258-44D9-9762-3080D1F6337C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312420</xdr:colOff>
      <xdr:row>0</xdr:row>
      <xdr:rowOff>160020</xdr:rowOff>
    </xdr:from>
    <xdr:to>
      <xdr:col>1</xdr:col>
      <xdr:colOff>1315085</xdr:colOff>
      <xdr:row>3</xdr:row>
      <xdr:rowOff>112395</xdr:rowOff>
    </xdr:to>
    <xdr:pic>
      <xdr:nvPicPr>
        <xdr:cNvPr id="2" name="Imatge 26">
          <a:extLst>
            <a:ext uri="{FF2B5EF4-FFF2-40B4-BE49-F238E27FC236}">
              <a16:creationId xmlns:a16="http://schemas.microsoft.com/office/drawing/2014/main" id="{660745BC-890C-4CBB-8DEB-0DE551C84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0" y="160020"/>
          <a:ext cx="1356995" cy="6457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50800</xdr:colOff>
      <xdr:row>0</xdr:row>
      <xdr:rowOff>50800</xdr:rowOff>
    </xdr:from>
    <xdr:to>
      <xdr:col>2</xdr:col>
      <xdr:colOff>591185</xdr:colOff>
      <xdr:row>4</xdr:row>
      <xdr:rowOff>60325</xdr:rowOff>
    </xdr:to>
    <xdr:pic>
      <xdr:nvPicPr>
        <xdr:cNvPr id="2" name="Imatge 26">
          <a:extLst>
            <a:ext uri="{FF2B5EF4-FFF2-40B4-BE49-F238E27FC236}">
              <a16:creationId xmlns:a16="http://schemas.microsoft.com/office/drawing/2014/main" id="{F3C8631B-E035-4414-BBE8-1B13B1072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3280" y="50800"/>
          <a:ext cx="1367155" cy="6457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laudit-my.sharepoint.com/personal/jpamies_gl-audit_com/Documents/GLaudit/Ajuntament%20de%20Mollet/Consolidat%202025/2024/PT/Balan&#231;%20consolidat%20Aj.%20Mollet%202024.xlsx" TargetMode="External"/><Relationship Id="rId1" Type="http://schemas.openxmlformats.org/officeDocument/2006/relationships/externalLinkPath" Target="2024/PT/Balan&#231;%20consolidat%20Aj.%20Mollet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CPN (treball)"/>
      <sheetName val="N.14  Indicadors"/>
      <sheetName val="Balanç i PîG"/>
      <sheetName val="ECPN"/>
      <sheetName val="EFE"/>
      <sheetName val="Liq pressupost"/>
      <sheetName val="Liq pressupost Agregat"/>
      <sheetName val="Liq pressupost (individuals)"/>
      <sheetName val="Hoja9"/>
      <sheetName val="Balanç i PiG consolidat"/>
      <sheetName val="Resultat consolidat 2024"/>
      <sheetName val="1ª CONSOLIDACIÓ"/>
      <sheetName val="Ingr Desp_ Deutors Creditors"/>
      <sheetName val="Actius en adscripció"/>
      <sheetName val="Ass. Homogeneització"/>
      <sheetName val="Subvencions(PN)"/>
      <sheetName val="Homogeneitzacions"/>
      <sheetName val="Actius i Passius finacers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2">
          <cell r="AD12">
            <v>0</v>
          </cell>
        </row>
        <row r="78">
          <cell r="A78" t="str">
            <v>1.    Ingressos tributaris i urbanístics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AF028-69FD-47DE-BA8E-FF161BB9BC5B}">
  <dimension ref="A2:E158"/>
  <sheetViews>
    <sheetView tabSelected="1" topLeftCell="A3" workbookViewId="0">
      <selection activeCell="B159" sqref="B159"/>
    </sheetView>
  </sheetViews>
  <sheetFormatPr baseColWidth="10" defaultColWidth="11.5546875" defaultRowHeight="13.8" x14ac:dyDescent="0.25"/>
  <cols>
    <col min="1" max="1" width="5.109375" style="95" customWidth="1"/>
    <col min="2" max="2" width="62.88671875" style="95" customWidth="1"/>
    <col min="3" max="3" width="9.6640625" style="99" customWidth="1"/>
    <col min="4" max="5" width="14.33203125" style="95" bestFit="1" customWidth="1"/>
    <col min="6" max="16384" width="11.5546875" style="95"/>
  </cols>
  <sheetData>
    <row r="2" spans="2:5" ht="20.399999999999999" x14ac:dyDescent="0.35">
      <c r="B2" s="93"/>
      <c r="C2" s="94"/>
      <c r="D2" s="93"/>
      <c r="E2" s="93"/>
    </row>
    <row r="3" spans="2:5" ht="20.399999999999999" x14ac:dyDescent="0.35">
      <c r="B3" s="93"/>
      <c r="C3" s="94"/>
      <c r="D3" s="93"/>
      <c r="E3" s="93"/>
    </row>
    <row r="4" spans="2:5" ht="20.399999999999999" x14ac:dyDescent="0.35">
      <c r="B4" s="93"/>
      <c r="C4" s="94"/>
      <c r="D4" s="93"/>
      <c r="E4" s="93"/>
    </row>
    <row r="5" spans="2:5" ht="20.399999999999999" x14ac:dyDescent="0.35">
      <c r="B5" s="93"/>
      <c r="C5" s="94"/>
      <c r="D5" s="93"/>
      <c r="E5" s="93"/>
    </row>
    <row r="6" spans="2:5" ht="20.399999999999999" x14ac:dyDescent="0.35">
      <c r="B6" s="388" t="s">
        <v>60</v>
      </c>
      <c r="C6" s="388"/>
      <c r="D6" s="388"/>
      <c r="E6" s="388"/>
    </row>
    <row r="7" spans="2:5" ht="21" x14ac:dyDescent="0.4">
      <c r="B7" s="386" t="s">
        <v>265</v>
      </c>
      <c r="C7" s="386"/>
      <c r="D7" s="386"/>
      <c r="E7" s="386"/>
    </row>
    <row r="8" spans="2:5" ht="21" x14ac:dyDescent="0.4">
      <c r="B8" s="96"/>
      <c r="C8" s="97"/>
      <c r="D8" s="96"/>
      <c r="E8" s="96"/>
    </row>
    <row r="9" spans="2:5" x14ac:dyDescent="0.25">
      <c r="B9" s="98"/>
      <c r="D9" s="99"/>
      <c r="E9" s="99"/>
    </row>
    <row r="10" spans="2:5" s="103" customFormat="1" ht="27" customHeight="1" x14ac:dyDescent="0.25">
      <c r="B10" s="100" t="s">
        <v>33</v>
      </c>
      <c r="C10" s="101" t="s">
        <v>34</v>
      </c>
      <c r="D10" s="102">
        <v>2025</v>
      </c>
      <c r="E10" s="102">
        <v>2024</v>
      </c>
    </row>
    <row r="11" spans="2:5" s="103" customFormat="1" x14ac:dyDescent="0.25">
      <c r="B11" s="104" t="s">
        <v>260</v>
      </c>
      <c r="C11" s="105"/>
      <c r="D11" s="106">
        <v>210354108.61000004</v>
      </c>
      <c r="E11" s="106">
        <f>+E12+E15+E16+E17+E18+E23+E24+E25</f>
        <v>206133720.56000003</v>
      </c>
    </row>
    <row r="12" spans="2:5" x14ac:dyDescent="0.25">
      <c r="B12" s="18" t="s">
        <v>35</v>
      </c>
      <c r="C12" s="107"/>
      <c r="D12" s="8">
        <v>285417.11</v>
      </c>
      <c r="E12" s="8">
        <f t="shared" ref="E12" si="0">+E13+E14</f>
        <v>286971.87999999995</v>
      </c>
    </row>
    <row r="13" spans="2:5" x14ac:dyDescent="0.25">
      <c r="B13" s="108" t="s">
        <v>36</v>
      </c>
      <c r="C13" s="107"/>
      <c r="D13" s="9">
        <v>0</v>
      </c>
      <c r="E13" s="9">
        <v>0</v>
      </c>
    </row>
    <row r="14" spans="2:5" x14ac:dyDescent="0.25">
      <c r="B14" s="108" t="s">
        <v>37</v>
      </c>
      <c r="C14" s="107"/>
      <c r="D14" s="8">
        <v>285417.11</v>
      </c>
      <c r="E14" s="8">
        <v>286971.87999999995</v>
      </c>
    </row>
    <row r="15" spans="2:5" x14ac:dyDescent="0.25">
      <c r="B15" s="18" t="s">
        <v>38</v>
      </c>
      <c r="C15" s="107" t="s">
        <v>39</v>
      </c>
      <c r="D15" s="8">
        <v>208876326.68000001</v>
      </c>
      <c r="E15" s="8">
        <v>205645944.54000002</v>
      </c>
    </row>
    <row r="16" spans="2:5" hidden="1" x14ac:dyDescent="0.25">
      <c r="B16" s="18" t="s">
        <v>40</v>
      </c>
      <c r="C16" s="107"/>
      <c r="D16" s="9">
        <v>0</v>
      </c>
      <c r="E16" s="9">
        <f>+'[1]Balanç i PiG consolidat'!AE12</f>
        <v>0</v>
      </c>
    </row>
    <row r="17" spans="1:5" x14ac:dyDescent="0.25">
      <c r="B17" s="18" t="s">
        <v>41</v>
      </c>
      <c r="C17" s="107"/>
      <c r="D17" s="8">
        <v>1191187.3600000001</v>
      </c>
      <c r="E17" s="8">
        <v>1167042.97</v>
      </c>
    </row>
    <row r="18" spans="1:5" x14ac:dyDescent="0.25">
      <c r="B18" s="18" t="s">
        <v>42</v>
      </c>
      <c r="C18" s="107"/>
      <c r="D18" s="9">
        <v>0</v>
      </c>
      <c r="E18" s="9">
        <f t="shared" ref="E18" si="1">SUM(E19:E22)</f>
        <v>0</v>
      </c>
    </row>
    <row r="19" spans="1:5" x14ac:dyDescent="0.25">
      <c r="B19" s="108" t="s">
        <v>43</v>
      </c>
      <c r="C19" s="107"/>
      <c r="D19" s="9">
        <v>0</v>
      </c>
      <c r="E19" s="9">
        <f>+'[1]Balanç i PiG consolidat'!AE15</f>
        <v>0</v>
      </c>
    </row>
    <row r="20" spans="1:5" hidden="1" x14ac:dyDescent="0.25">
      <c r="B20" s="108" t="s">
        <v>44</v>
      </c>
      <c r="C20" s="107"/>
      <c r="D20" s="9">
        <v>0</v>
      </c>
      <c r="E20" s="9">
        <f>+'[1]Balanç i PiG consolidat'!AE16</f>
        <v>0</v>
      </c>
    </row>
    <row r="21" spans="1:5" hidden="1" x14ac:dyDescent="0.25">
      <c r="B21" s="108" t="s">
        <v>45</v>
      </c>
      <c r="C21" s="107"/>
      <c r="D21" s="9">
        <v>0</v>
      </c>
      <c r="E21" s="9">
        <f>+'[1]Balanç i PiG consolidat'!AE17</f>
        <v>0</v>
      </c>
    </row>
    <row r="22" spans="1:5" hidden="1" x14ac:dyDescent="0.25">
      <c r="B22" s="108" t="s">
        <v>46</v>
      </c>
      <c r="C22" s="107"/>
      <c r="D22" s="9">
        <v>0</v>
      </c>
      <c r="E22" s="9">
        <f>+'[1]Balanç i PiG consolidat'!AE18</f>
        <v>0</v>
      </c>
    </row>
    <row r="23" spans="1:5" x14ac:dyDescent="0.25">
      <c r="B23" s="18" t="s">
        <v>47</v>
      </c>
      <c r="C23" s="107"/>
      <c r="D23" s="8">
        <v>1177.46</v>
      </c>
      <c r="E23" s="9">
        <f>+'[1]Balanç i PiG consolidat'!AE19</f>
        <v>0</v>
      </c>
    </row>
    <row r="24" spans="1:5" x14ac:dyDescent="0.25">
      <c r="B24" s="18" t="s">
        <v>48</v>
      </c>
      <c r="C24" s="107"/>
      <c r="D24" s="9">
        <v>0</v>
      </c>
      <c r="E24" s="8">
        <v>3.58</v>
      </c>
    </row>
    <row r="25" spans="1:5" hidden="1" x14ac:dyDescent="0.25">
      <c r="B25" s="18" t="s">
        <v>49</v>
      </c>
      <c r="C25" s="107"/>
      <c r="D25" s="9">
        <v>-966242.41</v>
      </c>
      <c r="E25" s="9">
        <v>-966242.41</v>
      </c>
    </row>
    <row r="26" spans="1:5" x14ac:dyDescent="0.25">
      <c r="B26" s="109"/>
      <c r="C26" s="107"/>
      <c r="D26" s="8"/>
      <c r="E26" s="8"/>
    </row>
    <row r="27" spans="1:5" s="103" customFormat="1" x14ac:dyDescent="0.25">
      <c r="A27" s="95"/>
      <c r="B27" s="110" t="s">
        <v>261</v>
      </c>
      <c r="C27" s="111"/>
      <c r="D27" s="112">
        <v>34672309.170000002</v>
      </c>
      <c r="E27" s="112">
        <f>+E28+E29+E30+E34+E35+E36</f>
        <v>25433346.649999999</v>
      </c>
    </row>
    <row r="28" spans="1:5" x14ac:dyDescent="0.25">
      <c r="B28" s="18" t="s">
        <v>50</v>
      </c>
      <c r="C28" s="113"/>
      <c r="D28" s="8">
        <v>4081861.01</v>
      </c>
      <c r="E28" s="8">
        <v>4081861.01</v>
      </c>
    </row>
    <row r="29" spans="1:5" x14ac:dyDescent="0.25">
      <c r="B29" s="18" t="s">
        <v>51</v>
      </c>
      <c r="C29" s="113"/>
      <c r="D29" s="8">
        <v>8526883.3600000031</v>
      </c>
      <c r="E29" s="8">
        <v>12565353.180000002</v>
      </c>
    </row>
    <row r="30" spans="1:5" x14ac:dyDescent="0.25">
      <c r="B30" s="5" t="s">
        <v>52</v>
      </c>
      <c r="C30" s="113"/>
      <c r="D30" s="9">
        <v>0</v>
      </c>
      <c r="E30" s="9">
        <v>0</v>
      </c>
    </row>
    <row r="31" spans="1:5" hidden="1" x14ac:dyDescent="0.25">
      <c r="B31" s="108" t="s">
        <v>53</v>
      </c>
      <c r="C31" s="113"/>
      <c r="D31" s="9">
        <v>0</v>
      </c>
      <c r="E31" s="9">
        <v>0</v>
      </c>
    </row>
    <row r="32" spans="1:5" hidden="1" x14ac:dyDescent="0.25">
      <c r="B32" s="108" t="s">
        <v>54</v>
      </c>
      <c r="C32" s="113"/>
      <c r="D32" s="9">
        <v>0</v>
      </c>
      <c r="E32" s="9">
        <v>0</v>
      </c>
    </row>
    <row r="33" spans="2:5" x14ac:dyDescent="0.25">
      <c r="B33" s="108" t="s">
        <v>55</v>
      </c>
      <c r="C33" s="113"/>
      <c r="D33" s="9">
        <v>0</v>
      </c>
      <c r="E33" s="9">
        <v>0</v>
      </c>
    </row>
    <row r="34" spans="2:5" x14ac:dyDescent="0.25">
      <c r="B34" s="5" t="s">
        <v>56</v>
      </c>
      <c r="C34" s="113"/>
      <c r="D34" s="8">
        <v>4034956.3400000003</v>
      </c>
      <c r="E34" s="8">
        <v>-448507.74000000022</v>
      </c>
    </row>
    <row r="35" spans="2:5" x14ac:dyDescent="0.25">
      <c r="B35" s="5" t="s">
        <v>57</v>
      </c>
      <c r="C35" s="95"/>
      <c r="D35" s="8">
        <v>24535.53</v>
      </c>
      <c r="E35" s="8">
        <v>23588.93</v>
      </c>
    </row>
    <row r="36" spans="2:5" x14ac:dyDescent="0.25">
      <c r="B36" s="5" t="s">
        <v>58</v>
      </c>
      <c r="C36" s="113"/>
      <c r="D36" s="8">
        <v>18004072.930000003</v>
      </c>
      <c r="E36" s="8">
        <v>9211051.2699999996</v>
      </c>
    </row>
    <row r="37" spans="2:5" x14ac:dyDescent="0.25">
      <c r="B37" s="114"/>
      <c r="C37" s="113"/>
      <c r="D37" s="115"/>
      <c r="E37" s="115"/>
    </row>
    <row r="38" spans="2:5" s="103" customFormat="1" x14ac:dyDescent="0.25">
      <c r="B38" s="4" t="s">
        <v>59</v>
      </c>
      <c r="C38" s="116"/>
      <c r="D38" s="117">
        <f>+D11+D27</f>
        <v>245026417.78000003</v>
      </c>
      <c r="E38" s="117">
        <f>+E11+E27</f>
        <v>231567067.21000004</v>
      </c>
    </row>
    <row r="39" spans="2:5" x14ac:dyDescent="0.25">
      <c r="C39" s="95"/>
    </row>
    <row r="40" spans="2:5" x14ac:dyDescent="0.25">
      <c r="B40" s="389" t="s">
        <v>138</v>
      </c>
      <c r="C40" s="389"/>
      <c r="D40" s="389"/>
    </row>
    <row r="41" spans="2:5" x14ac:dyDescent="0.25">
      <c r="C41" s="95"/>
    </row>
    <row r="43" spans="2:5" ht="20.399999999999999" x14ac:dyDescent="0.35">
      <c r="B43" s="93"/>
      <c r="C43" s="94"/>
      <c r="D43" s="93"/>
      <c r="E43" s="93"/>
    </row>
    <row r="44" spans="2:5" ht="20.399999999999999" x14ac:dyDescent="0.35">
      <c r="B44" s="93"/>
      <c r="C44" s="94"/>
      <c r="D44" s="93"/>
      <c r="E44" s="93"/>
    </row>
    <row r="45" spans="2:5" ht="20.399999999999999" x14ac:dyDescent="0.35">
      <c r="B45" s="93"/>
      <c r="C45" s="94"/>
      <c r="D45" s="93"/>
      <c r="E45" s="93"/>
    </row>
    <row r="46" spans="2:5" ht="20.399999999999999" x14ac:dyDescent="0.35">
      <c r="B46" s="93"/>
      <c r="C46" s="94"/>
      <c r="D46" s="93"/>
      <c r="E46" s="93"/>
    </row>
    <row r="47" spans="2:5" ht="20.399999999999999" x14ac:dyDescent="0.35">
      <c r="B47" s="388" t="s">
        <v>60</v>
      </c>
      <c r="C47" s="388"/>
      <c r="D47" s="388"/>
      <c r="E47" s="388"/>
    </row>
    <row r="48" spans="2:5" ht="21" x14ac:dyDescent="0.4">
      <c r="B48" s="386" t="s">
        <v>263</v>
      </c>
      <c r="C48" s="386"/>
      <c r="D48" s="386"/>
      <c r="E48" s="386"/>
    </row>
    <row r="49" spans="2:5" ht="21" x14ac:dyDescent="0.4">
      <c r="B49" s="96"/>
      <c r="C49" s="97"/>
      <c r="D49" s="96"/>
      <c r="E49" s="96"/>
    </row>
    <row r="51" spans="2:5" s="103" customFormat="1" ht="26.4" x14ac:dyDescent="0.25">
      <c r="B51" s="20" t="s">
        <v>61</v>
      </c>
      <c r="C51" s="102" t="s">
        <v>34</v>
      </c>
      <c r="D51" s="102">
        <f>+D10</f>
        <v>2025</v>
      </c>
      <c r="E51" s="102">
        <f>+E10</f>
        <v>2024</v>
      </c>
    </row>
    <row r="52" spans="2:5" s="103" customFormat="1" x14ac:dyDescent="0.25">
      <c r="B52" s="119" t="s">
        <v>62</v>
      </c>
      <c r="C52" s="113" t="s">
        <v>63</v>
      </c>
      <c r="D52" s="120">
        <v>193455984.99693269</v>
      </c>
      <c r="E52" s="120">
        <f>+E53+E54+E57+E58+E59</f>
        <v>187709935.84</v>
      </c>
    </row>
    <row r="53" spans="2:5" x14ac:dyDescent="0.25">
      <c r="B53" s="18" t="s">
        <v>64</v>
      </c>
      <c r="C53" s="113"/>
      <c r="D53" s="8">
        <v>30255497.400000006</v>
      </c>
      <c r="E53" s="8">
        <v>30255497.399999999</v>
      </c>
    </row>
    <row r="54" spans="2:5" x14ac:dyDescent="0.25">
      <c r="B54" s="18" t="s">
        <v>65</v>
      </c>
      <c r="C54" s="113"/>
      <c r="D54" s="8">
        <v>154747352.17023146</v>
      </c>
      <c r="E54" s="8">
        <v>149193766.18329877</v>
      </c>
    </row>
    <row r="55" spans="2:5" x14ac:dyDescent="0.25">
      <c r="B55" s="108" t="s">
        <v>66</v>
      </c>
      <c r="C55" s="113"/>
      <c r="D55" s="8">
        <v>149193766.18023145</v>
      </c>
      <c r="E55" s="8">
        <v>142492052.02911758</v>
      </c>
    </row>
    <row r="56" spans="2:5" x14ac:dyDescent="0.25">
      <c r="B56" s="108" t="s">
        <v>67</v>
      </c>
      <c r="C56" s="113"/>
      <c r="D56" s="8">
        <v>5553585.9900000012</v>
      </c>
      <c r="E56" s="8">
        <v>6701714.154181188</v>
      </c>
    </row>
    <row r="57" spans="2:5" hidden="1" x14ac:dyDescent="0.25">
      <c r="B57" s="18" t="s">
        <v>68</v>
      </c>
      <c r="C57" s="113"/>
      <c r="D57" s="9">
        <v>0</v>
      </c>
      <c r="E57" s="9">
        <v>0</v>
      </c>
    </row>
    <row r="58" spans="2:5" x14ac:dyDescent="0.25">
      <c r="B58" s="18" t="s">
        <v>69</v>
      </c>
      <c r="C58" s="113"/>
      <c r="D58" s="8">
        <v>8280203.290000001</v>
      </c>
      <c r="E58" s="8">
        <v>8129340.709999999</v>
      </c>
    </row>
    <row r="59" spans="2:5" x14ac:dyDescent="0.25">
      <c r="B59" s="18" t="s">
        <v>70</v>
      </c>
      <c r="C59" s="113">
        <v>9</v>
      </c>
      <c r="D59" s="8">
        <v>172932.136701223</v>
      </c>
      <c r="E59" s="8">
        <v>131331.54670122347</v>
      </c>
    </row>
    <row r="60" spans="2:5" x14ac:dyDescent="0.25">
      <c r="B60" s="109"/>
      <c r="C60" s="113"/>
      <c r="D60" s="121"/>
      <c r="E60" s="121"/>
    </row>
    <row r="61" spans="2:5" s="103" customFormat="1" x14ac:dyDescent="0.25">
      <c r="B61" s="122" t="s">
        <v>71</v>
      </c>
      <c r="C61" s="111"/>
      <c r="D61" s="112">
        <v>29864268.420000002</v>
      </c>
      <c r="E61" s="112">
        <f t="shared" ref="E61" si="2">+E62+E63+E64+E68+E69+E70</f>
        <v>27827132.630000003</v>
      </c>
    </row>
    <row r="62" spans="2:5" x14ac:dyDescent="0.25">
      <c r="B62" s="18" t="s">
        <v>72</v>
      </c>
      <c r="C62" s="113"/>
      <c r="D62" s="8">
        <v>1299573.33</v>
      </c>
      <c r="E62" s="8">
        <v>329877.90000000002</v>
      </c>
    </row>
    <row r="63" spans="2:5" x14ac:dyDescent="0.25">
      <c r="B63" s="18" t="s">
        <v>73</v>
      </c>
      <c r="C63" s="113"/>
      <c r="D63" s="8">
        <v>28564695.090000004</v>
      </c>
      <c r="E63" s="8">
        <v>27494501.970000003</v>
      </c>
    </row>
    <row r="64" spans="2:5" x14ac:dyDescent="0.25">
      <c r="B64" s="18" t="s">
        <v>74</v>
      </c>
      <c r="C64" s="113"/>
      <c r="D64" s="9">
        <v>0</v>
      </c>
      <c r="E64" s="9">
        <v>0</v>
      </c>
    </row>
    <row r="65" spans="2:5" hidden="1" x14ac:dyDescent="0.25">
      <c r="B65" s="108" t="s">
        <v>75</v>
      </c>
      <c r="C65" s="113"/>
      <c r="D65" s="9">
        <v>0</v>
      </c>
      <c r="E65" s="9">
        <v>0</v>
      </c>
    </row>
    <row r="66" spans="2:5" hidden="1" x14ac:dyDescent="0.25">
      <c r="B66" s="108" t="s">
        <v>76</v>
      </c>
      <c r="C66" s="113"/>
      <c r="D66" s="9">
        <v>0</v>
      </c>
      <c r="E66" s="9">
        <v>0</v>
      </c>
    </row>
    <row r="67" spans="2:5" x14ac:dyDescent="0.25">
      <c r="B67" s="108" t="s">
        <v>77</v>
      </c>
      <c r="C67" s="113"/>
      <c r="D67" s="9">
        <v>0</v>
      </c>
      <c r="E67" s="9">
        <v>0</v>
      </c>
    </row>
    <row r="68" spans="2:5" x14ac:dyDescent="0.25">
      <c r="B68" s="18" t="s">
        <v>78</v>
      </c>
      <c r="C68" s="113"/>
      <c r="D68" s="9">
        <v>0</v>
      </c>
      <c r="E68" s="8">
        <v>2752.76</v>
      </c>
    </row>
    <row r="69" spans="2:5" hidden="1" x14ac:dyDescent="0.25">
      <c r="B69" s="18" t="s">
        <v>79</v>
      </c>
      <c r="C69" s="113"/>
      <c r="D69" s="9">
        <v>0</v>
      </c>
      <c r="E69" s="9">
        <f>+'[1]Balanç i PiG consolidat'!AE56</f>
        <v>0</v>
      </c>
    </row>
    <row r="70" spans="2:5" hidden="1" x14ac:dyDescent="0.25">
      <c r="B70" s="18" t="s">
        <v>80</v>
      </c>
      <c r="C70" s="113"/>
      <c r="D70" s="9">
        <v>0</v>
      </c>
      <c r="E70" s="9">
        <f>+'[1]Balanç i PiG consolidat'!AE57</f>
        <v>0</v>
      </c>
    </row>
    <row r="71" spans="2:5" x14ac:dyDescent="0.25">
      <c r="B71" s="109"/>
      <c r="C71" s="113"/>
      <c r="D71" s="121"/>
      <c r="E71" s="121"/>
    </row>
    <row r="72" spans="2:5" s="103" customFormat="1" x14ac:dyDescent="0.25">
      <c r="B72" s="122" t="s">
        <v>81</v>
      </c>
      <c r="C72" s="111"/>
      <c r="D72" s="112">
        <v>21706164.360000003</v>
      </c>
      <c r="E72" s="112">
        <f>+E74+E75+E76+E80+E81</f>
        <v>16996241.150000002</v>
      </c>
    </row>
    <row r="73" spans="2:5" hidden="1" x14ac:dyDescent="0.25">
      <c r="B73" s="18" t="s">
        <v>82</v>
      </c>
      <c r="C73" s="113"/>
      <c r="D73" s="9">
        <v>0</v>
      </c>
      <c r="E73" s="9">
        <f>+'[1]Balanç i PiG consolidat'!AE60</f>
        <v>0</v>
      </c>
    </row>
    <row r="74" spans="2:5" x14ac:dyDescent="0.25">
      <c r="B74" s="123" t="s">
        <v>83</v>
      </c>
      <c r="C74" s="113"/>
      <c r="D74" s="8">
        <v>60911.409999999996</v>
      </c>
      <c r="E74" s="8">
        <v>115558.55000000002</v>
      </c>
    </row>
    <row r="75" spans="2:5" x14ac:dyDescent="0.25">
      <c r="B75" s="18" t="s">
        <v>84</v>
      </c>
      <c r="C75" s="113"/>
      <c r="D75" s="8">
        <v>10340547.760000002</v>
      </c>
      <c r="E75" s="8">
        <v>9043568.6699999999</v>
      </c>
    </row>
    <row r="76" spans="2:5" x14ac:dyDescent="0.25">
      <c r="B76" s="18" t="s">
        <v>85</v>
      </c>
      <c r="C76" s="113"/>
      <c r="D76" s="9">
        <v>0</v>
      </c>
      <c r="E76" s="9">
        <v>0</v>
      </c>
    </row>
    <row r="77" spans="2:5" hidden="1" x14ac:dyDescent="0.25">
      <c r="B77" s="108" t="s">
        <v>75</v>
      </c>
      <c r="C77" s="113"/>
      <c r="D77" s="9">
        <v>0</v>
      </c>
      <c r="E77" s="9">
        <v>0</v>
      </c>
    </row>
    <row r="78" spans="2:5" hidden="1" x14ac:dyDescent="0.25">
      <c r="B78" s="108" t="s">
        <v>76</v>
      </c>
      <c r="C78" s="113"/>
      <c r="D78" s="9">
        <v>0</v>
      </c>
      <c r="E78" s="9">
        <v>0</v>
      </c>
    </row>
    <row r="79" spans="2:5" x14ac:dyDescent="0.25">
      <c r="B79" s="108" t="s">
        <v>77</v>
      </c>
      <c r="C79" s="113"/>
      <c r="D79" s="9">
        <v>0</v>
      </c>
      <c r="E79" s="9">
        <v>0</v>
      </c>
    </row>
    <row r="80" spans="2:5" x14ac:dyDescent="0.25">
      <c r="B80" s="18" t="s">
        <v>86</v>
      </c>
      <c r="C80" s="113"/>
      <c r="D80" s="8">
        <v>11298446.710000001</v>
      </c>
      <c r="E80" s="8">
        <v>7830784.04</v>
      </c>
    </row>
    <row r="81" spans="2:5" x14ac:dyDescent="0.25">
      <c r="B81" s="18" t="s">
        <v>87</v>
      </c>
      <c r="C81" s="113"/>
      <c r="D81" s="8">
        <v>6258.48</v>
      </c>
      <c r="E81" s="8">
        <v>6329.89</v>
      </c>
    </row>
    <row r="82" spans="2:5" x14ac:dyDescent="0.25">
      <c r="B82" s="19"/>
      <c r="C82" s="113"/>
      <c r="D82" s="124"/>
      <c r="E82" s="124"/>
    </row>
    <row r="83" spans="2:5" s="103" customFormat="1" x14ac:dyDescent="0.25">
      <c r="B83" s="125" t="s">
        <v>262</v>
      </c>
      <c r="C83" s="116"/>
      <c r="D83" s="126">
        <f>+D52+D61+D72</f>
        <v>245026417.77693272</v>
      </c>
      <c r="E83" s="126">
        <f>+E52+E61+E72</f>
        <v>232533309.62</v>
      </c>
    </row>
    <row r="84" spans="2:5" s="103" customFormat="1" x14ac:dyDescent="0.25">
      <c r="B84" s="127"/>
      <c r="C84" s="128"/>
      <c r="D84" s="25"/>
      <c r="E84" s="25"/>
    </row>
    <row r="85" spans="2:5" hidden="1" x14ac:dyDescent="0.25">
      <c r="B85" s="129"/>
      <c r="C85" s="40"/>
    </row>
    <row r="86" spans="2:5" hidden="1" x14ac:dyDescent="0.25">
      <c r="B86" s="129"/>
      <c r="C86" s="40"/>
    </row>
    <row r="87" spans="2:5" hidden="1" x14ac:dyDescent="0.25">
      <c r="B87" s="129"/>
      <c r="C87" s="40"/>
    </row>
    <row r="88" spans="2:5" hidden="1" x14ac:dyDescent="0.25">
      <c r="B88" s="129"/>
      <c r="C88" s="40"/>
    </row>
    <row r="89" spans="2:5" hidden="1" x14ac:dyDescent="0.25">
      <c r="B89" s="129"/>
      <c r="C89" s="40"/>
    </row>
    <row r="90" spans="2:5" hidden="1" x14ac:dyDescent="0.25">
      <c r="B90" s="129"/>
      <c r="C90" s="40"/>
    </row>
    <row r="91" spans="2:5" hidden="1" x14ac:dyDescent="0.25">
      <c r="B91" s="129"/>
      <c r="C91" s="40"/>
    </row>
    <row r="92" spans="2:5" hidden="1" x14ac:dyDescent="0.25">
      <c r="B92" s="129"/>
      <c r="C92" s="40"/>
    </row>
    <row r="93" spans="2:5" hidden="1" x14ac:dyDescent="0.25">
      <c r="B93" s="129"/>
      <c r="C93" s="40"/>
    </row>
    <row r="94" spans="2:5" hidden="1" x14ac:dyDescent="0.25">
      <c r="B94" s="129"/>
      <c r="C94" s="40"/>
    </row>
    <row r="95" spans="2:5" hidden="1" x14ac:dyDescent="0.25">
      <c r="B95" s="129"/>
      <c r="C95" s="40"/>
    </row>
    <row r="96" spans="2:5" hidden="1" x14ac:dyDescent="0.25">
      <c r="B96" s="129"/>
      <c r="C96" s="40"/>
    </row>
    <row r="97" spans="2:5" x14ac:dyDescent="0.25">
      <c r="B97" s="389" t="s">
        <v>266</v>
      </c>
      <c r="C97" s="389"/>
      <c r="D97" s="389"/>
    </row>
    <row r="100" spans="2:5" ht="20.399999999999999" x14ac:dyDescent="0.35">
      <c r="B100" s="93"/>
      <c r="C100" s="94"/>
      <c r="D100" s="93"/>
      <c r="E100" s="93"/>
    </row>
    <row r="101" spans="2:5" ht="20.399999999999999" x14ac:dyDescent="0.35">
      <c r="B101" s="93"/>
      <c r="C101" s="94"/>
      <c r="D101" s="93"/>
      <c r="E101" s="93"/>
    </row>
    <row r="102" spans="2:5" ht="20.399999999999999" x14ac:dyDescent="0.35">
      <c r="B102" s="93"/>
      <c r="C102" s="94"/>
      <c r="D102" s="93"/>
      <c r="E102" s="93"/>
    </row>
    <row r="103" spans="2:5" ht="20.399999999999999" x14ac:dyDescent="0.35">
      <c r="B103" s="93"/>
      <c r="C103" s="94"/>
      <c r="D103" s="93"/>
      <c r="E103" s="93"/>
    </row>
    <row r="104" spans="2:5" ht="20.399999999999999" x14ac:dyDescent="0.35">
      <c r="B104" s="388" t="s">
        <v>89</v>
      </c>
      <c r="C104" s="388"/>
      <c r="D104" s="388"/>
      <c r="E104" s="388"/>
    </row>
    <row r="105" spans="2:5" ht="21" x14ac:dyDescent="0.4">
      <c r="B105" s="386" t="s">
        <v>267</v>
      </c>
      <c r="C105" s="386"/>
      <c r="D105" s="386"/>
      <c r="E105" s="386"/>
    </row>
    <row r="107" spans="2:5" s="103" customFormat="1" ht="26.4" x14ac:dyDescent="0.25">
      <c r="B107" s="4"/>
      <c r="C107" s="101" t="s">
        <v>34</v>
      </c>
      <c r="D107" s="102">
        <v>2025</v>
      </c>
      <c r="E107" s="102">
        <f>+E51</f>
        <v>2024</v>
      </c>
    </row>
    <row r="108" spans="2:5" x14ac:dyDescent="0.25">
      <c r="B108" s="5" t="str">
        <f>+'[1]Balanç i PiG consolidat'!A78</f>
        <v>1.    Ingressos tributaris i urbanístics</v>
      </c>
      <c r="C108" s="113"/>
      <c r="D108" s="6">
        <v>39699297.450000003</v>
      </c>
      <c r="E108" s="6">
        <v>35376964.640000001</v>
      </c>
    </row>
    <row r="109" spans="2:5" x14ac:dyDescent="0.25">
      <c r="B109" s="7" t="s">
        <v>90</v>
      </c>
      <c r="C109" s="113"/>
      <c r="D109" s="8">
        <v>39699297.450000003</v>
      </c>
      <c r="E109" s="8">
        <v>35376964.640000001</v>
      </c>
    </row>
    <row r="110" spans="2:5" x14ac:dyDescent="0.25">
      <c r="B110" s="7" t="s">
        <v>91</v>
      </c>
      <c r="C110" s="113"/>
      <c r="D110" s="8">
        <v>0</v>
      </c>
      <c r="E110" s="9">
        <v>0</v>
      </c>
    </row>
    <row r="111" spans="2:5" x14ac:dyDescent="0.25">
      <c r="B111" s="5" t="s">
        <v>92</v>
      </c>
      <c r="C111" s="113"/>
      <c r="D111" s="8">
        <v>36884636.019999996</v>
      </c>
      <c r="E111" s="8">
        <v>36751112.129999995</v>
      </c>
    </row>
    <row r="112" spans="2:5" x14ac:dyDescent="0.25">
      <c r="B112" s="7" t="s">
        <v>93</v>
      </c>
      <c r="C112" s="113"/>
      <c r="D112" s="8">
        <v>36023363.239999995</v>
      </c>
      <c r="E112" s="8">
        <v>32549652.949999996</v>
      </c>
    </row>
    <row r="113" spans="2:5" x14ac:dyDescent="0.25">
      <c r="B113" s="7" t="s">
        <v>94</v>
      </c>
      <c r="C113" s="113"/>
      <c r="D113" s="8">
        <v>2597.6000000000058</v>
      </c>
      <c r="E113" s="8">
        <v>2597.5999999999767</v>
      </c>
    </row>
    <row r="114" spans="2:5" x14ac:dyDescent="0.25">
      <c r="B114" s="7" t="s">
        <v>95</v>
      </c>
      <c r="C114" s="113"/>
      <c r="D114" s="8">
        <v>858675.18</v>
      </c>
      <c r="E114" s="8">
        <v>4198861.58</v>
      </c>
    </row>
    <row r="115" spans="2:5" hidden="1" x14ac:dyDescent="0.25">
      <c r="B115" s="5" t="s">
        <v>96</v>
      </c>
      <c r="C115" s="113"/>
      <c r="D115" s="9">
        <v>0</v>
      </c>
      <c r="E115" s="9">
        <v>0</v>
      </c>
    </row>
    <row r="116" spans="2:5" x14ac:dyDescent="0.25">
      <c r="B116" s="5" t="s">
        <v>97</v>
      </c>
      <c r="C116" s="113"/>
      <c r="D116" s="8">
        <v>1975060.7</v>
      </c>
      <c r="E116" s="8">
        <v>1869891.89</v>
      </c>
    </row>
    <row r="117" spans="2:5" ht="26.4" hidden="1" x14ac:dyDescent="0.25">
      <c r="B117" s="10" t="s">
        <v>98</v>
      </c>
      <c r="C117" s="113"/>
      <c r="D117" s="9">
        <v>0</v>
      </c>
      <c r="E117" s="9">
        <v>0</v>
      </c>
    </row>
    <row r="118" spans="2:5" hidden="1" x14ac:dyDescent="0.25">
      <c r="B118" s="5" t="s">
        <v>99</v>
      </c>
      <c r="C118" s="113"/>
      <c r="D118" s="9">
        <v>0</v>
      </c>
      <c r="E118" s="9">
        <v>0</v>
      </c>
    </row>
    <row r="119" spans="2:5" x14ac:dyDescent="0.25">
      <c r="B119" s="5" t="s">
        <v>100</v>
      </c>
      <c r="C119" s="113"/>
      <c r="D119" s="8">
        <v>2532824.6500000004</v>
      </c>
      <c r="E119" s="8">
        <v>3648843.46</v>
      </c>
    </row>
    <row r="120" spans="2:5" x14ac:dyDescent="0.25">
      <c r="B120" s="11" t="s">
        <v>101</v>
      </c>
      <c r="C120" s="113"/>
      <c r="D120" s="8">
        <v>0</v>
      </c>
      <c r="E120" s="9">
        <f>+'[1]Balanç i PiG consolidat'!AE90</f>
        <v>0</v>
      </c>
    </row>
    <row r="121" spans="2:5" s="103" customFormat="1" x14ac:dyDescent="0.25">
      <c r="B121" s="12" t="s">
        <v>102</v>
      </c>
      <c r="C121" s="130"/>
      <c r="D121" s="14">
        <v>81091818.820000008</v>
      </c>
      <c r="E121" s="14">
        <f t="shared" ref="E121" si="3">+E108+E111+E115+E116+E117+E118+E119+E120</f>
        <v>77646812.11999999</v>
      </c>
    </row>
    <row r="122" spans="2:5" x14ac:dyDescent="0.25">
      <c r="B122" s="15" t="s">
        <v>103</v>
      </c>
      <c r="C122" s="113"/>
      <c r="D122" s="8">
        <v>-35029486.770000003</v>
      </c>
      <c r="E122" s="8">
        <v>-33448197.340000004</v>
      </c>
    </row>
    <row r="123" spans="2:5" x14ac:dyDescent="0.25">
      <c r="B123" s="5" t="s">
        <v>104</v>
      </c>
      <c r="C123" s="113"/>
      <c r="D123" s="8">
        <v>-2786489.08</v>
      </c>
      <c r="E123" s="8">
        <v>-2978270.3200000003</v>
      </c>
    </row>
    <row r="124" spans="2:5" hidden="1" x14ac:dyDescent="0.25">
      <c r="B124" s="5" t="s">
        <v>105</v>
      </c>
      <c r="C124" s="113"/>
      <c r="D124" s="9">
        <v>0</v>
      </c>
      <c r="E124" s="9">
        <v>0</v>
      </c>
    </row>
    <row r="125" spans="2:5" x14ac:dyDescent="0.25">
      <c r="B125" s="5" t="s">
        <v>106</v>
      </c>
      <c r="C125" s="113"/>
      <c r="D125" s="8">
        <v>-27062.39</v>
      </c>
      <c r="E125" s="8">
        <v>-44947.97</v>
      </c>
    </row>
    <row r="126" spans="2:5" x14ac:dyDescent="0.25">
      <c r="B126" s="7" t="s">
        <v>107</v>
      </c>
      <c r="C126" s="113"/>
      <c r="D126" s="8">
        <v>-27062.39</v>
      </c>
      <c r="E126" s="8">
        <v>-44947.97</v>
      </c>
    </row>
    <row r="127" spans="2:5" ht="26.4" hidden="1" x14ac:dyDescent="0.25">
      <c r="B127" s="16" t="s">
        <v>108</v>
      </c>
      <c r="C127" s="113"/>
      <c r="D127" s="9">
        <v>0</v>
      </c>
      <c r="E127" s="9">
        <v>0</v>
      </c>
    </row>
    <row r="128" spans="2:5" hidden="1" x14ac:dyDescent="0.25">
      <c r="B128" s="7" t="s">
        <v>109</v>
      </c>
      <c r="C128" s="113"/>
      <c r="D128" s="9">
        <v>0</v>
      </c>
      <c r="E128" s="9">
        <v>0</v>
      </c>
    </row>
    <row r="129" spans="2:5" x14ac:dyDescent="0.25">
      <c r="B129" s="5" t="s">
        <v>110</v>
      </c>
      <c r="C129" s="113"/>
      <c r="D129" s="8">
        <v>-33575828.490000002</v>
      </c>
      <c r="E129" s="8">
        <v>-29598002.369999997</v>
      </c>
    </row>
    <row r="130" spans="2:5" x14ac:dyDescent="0.25">
      <c r="B130" s="11" t="s">
        <v>111</v>
      </c>
      <c r="C130" s="113"/>
      <c r="D130" s="8">
        <v>-2707819.0100000002</v>
      </c>
      <c r="E130" s="8">
        <v>-2619130.61</v>
      </c>
    </row>
    <row r="131" spans="2:5" s="103" customFormat="1" x14ac:dyDescent="0.25">
      <c r="B131" s="12" t="s">
        <v>112</v>
      </c>
      <c r="C131" s="130"/>
      <c r="D131" s="131">
        <v>-74126685.74000001</v>
      </c>
      <c r="E131" s="131">
        <f t="shared" ref="E131" si="4">+E122+E123+E124+E125+E129+E130</f>
        <v>-68688548.609999999</v>
      </c>
    </row>
    <row r="132" spans="2:5" s="103" customFormat="1" x14ac:dyDescent="0.25">
      <c r="B132" s="12" t="s">
        <v>113</v>
      </c>
      <c r="C132" s="130"/>
      <c r="D132" s="14">
        <v>6965133.0799999982</v>
      </c>
      <c r="E132" s="14">
        <f t="shared" ref="E132" si="5">+E121+E131</f>
        <v>8958263.5099999905</v>
      </c>
    </row>
    <row r="133" spans="2:5" ht="26.4" x14ac:dyDescent="0.25">
      <c r="B133" s="17" t="s">
        <v>114</v>
      </c>
      <c r="C133" s="113"/>
      <c r="D133" s="8">
        <v>-1881.5500000000002</v>
      </c>
      <c r="E133" s="8">
        <v>45026.840000000004</v>
      </c>
    </row>
    <row r="134" spans="2:5" x14ac:dyDescent="0.25">
      <c r="B134" s="5" t="s">
        <v>115</v>
      </c>
      <c r="C134" s="113"/>
      <c r="D134" s="8">
        <v>-25472.390000000392</v>
      </c>
      <c r="E134" s="8">
        <v>36049.65</v>
      </c>
    </row>
    <row r="135" spans="2:5" hidden="1" x14ac:dyDescent="0.25">
      <c r="B135" s="5" t="s">
        <v>116</v>
      </c>
      <c r="C135" s="113"/>
      <c r="D135" s="9">
        <v>0</v>
      </c>
      <c r="E135" s="9">
        <f>+'[1]Balanç i PiG consolidat'!AE105</f>
        <v>0</v>
      </c>
    </row>
    <row r="136" spans="2:5" hidden="1" x14ac:dyDescent="0.25">
      <c r="B136" s="5" t="s">
        <v>117</v>
      </c>
      <c r="C136" s="113"/>
      <c r="D136" s="9">
        <v>0</v>
      </c>
      <c r="E136" s="9">
        <f>+'[1]Balanç i PiG consolidat'!AE106</f>
        <v>0</v>
      </c>
    </row>
    <row r="137" spans="2:5" s="103" customFormat="1" x14ac:dyDescent="0.25">
      <c r="B137" s="12" t="s">
        <v>118</v>
      </c>
      <c r="C137" s="130"/>
      <c r="D137" s="14">
        <v>6937779.1399999978</v>
      </c>
      <c r="E137" s="14">
        <f t="shared" ref="E137" si="6">SUM(E132:E136)</f>
        <v>9039339.9999999907</v>
      </c>
    </row>
    <row r="138" spans="2:5" x14ac:dyDescent="0.25">
      <c r="B138" s="15" t="s">
        <v>119</v>
      </c>
      <c r="C138" s="113"/>
      <c r="D138" s="8">
        <v>397495.92000000004</v>
      </c>
      <c r="E138" s="8">
        <v>195743.89</v>
      </c>
    </row>
    <row r="139" spans="2:5" x14ac:dyDescent="0.25">
      <c r="B139" s="5" t="s">
        <v>120</v>
      </c>
      <c r="C139" s="113"/>
      <c r="D139" s="8">
        <v>-859661.12</v>
      </c>
      <c r="E139" s="8">
        <v>-1621801.46</v>
      </c>
    </row>
    <row r="140" spans="2:5" hidden="1" x14ac:dyDescent="0.25">
      <c r="B140" s="5" t="s">
        <v>121</v>
      </c>
      <c r="C140" s="113"/>
      <c r="D140" s="9">
        <v>0</v>
      </c>
      <c r="E140" s="9">
        <v>0</v>
      </c>
    </row>
    <row r="141" spans="2:5" hidden="1" x14ac:dyDescent="0.25">
      <c r="B141" s="18" t="s">
        <v>122</v>
      </c>
      <c r="C141" s="113"/>
      <c r="D141" s="9">
        <v>0</v>
      </c>
      <c r="E141" s="9">
        <v>0</v>
      </c>
    </row>
    <row r="142" spans="2:5" hidden="1" x14ac:dyDescent="0.25">
      <c r="B142" s="18" t="s">
        <v>123</v>
      </c>
      <c r="C142" s="113"/>
      <c r="D142" s="9">
        <v>0</v>
      </c>
      <c r="E142" s="9">
        <v>0</v>
      </c>
    </row>
    <row r="143" spans="2:5" x14ac:dyDescent="0.25">
      <c r="B143" s="18" t="s">
        <v>124</v>
      </c>
      <c r="C143" s="113"/>
      <c r="D143" s="8">
        <v>-880427.35999999987</v>
      </c>
      <c r="E143" s="8">
        <v>-899963.99</v>
      </c>
    </row>
    <row r="144" spans="2:5" hidden="1" x14ac:dyDescent="0.25">
      <c r="B144" s="19" t="s">
        <v>125</v>
      </c>
      <c r="C144" s="113"/>
      <c r="D144" s="9">
        <v>0</v>
      </c>
      <c r="E144" s="9">
        <f>+'[1]Balanç i PiG consolidat'!AE114</f>
        <v>0</v>
      </c>
    </row>
    <row r="145" spans="2:5" s="103" customFormat="1" x14ac:dyDescent="0.25">
      <c r="B145" s="20" t="s">
        <v>126</v>
      </c>
      <c r="C145" s="130"/>
      <c r="D145" s="14">
        <v>-1342592.5599999998</v>
      </c>
      <c r="E145" s="14">
        <f>SUM(E138:E144)</f>
        <v>-2326021.5599999996</v>
      </c>
    </row>
    <row r="146" spans="2:5" hidden="1" x14ac:dyDescent="0.25">
      <c r="B146" s="5" t="s">
        <v>127</v>
      </c>
      <c r="C146" s="113"/>
      <c r="D146" s="9">
        <v>0</v>
      </c>
      <c r="E146" s="9">
        <f>+'[1]Balanç i PiG consolidat'!AE116</f>
        <v>0</v>
      </c>
    </row>
    <row r="147" spans="2:5" ht="39.6" hidden="1" x14ac:dyDescent="0.25">
      <c r="B147" s="10" t="s">
        <v>128</v>
      </c>
      <c r="C147" s="113"/>
      <c r="D147" s="9">
        <v>0</v>
      </c>
      <c r="E147" s="9">
        <f>+'[1]Balanç i PiG consolidat'!AE117</f>
        <v>0</v>
      </c>
    </row>
    <row r="148" spans="2:5" hidden="1" x14ac:dyDescent="0.25">
      <c r="B148" s="18" t="s">
        <v>129</v>
      </c>
      <c r="C148" s="113"/>
      <c r="D148" s="9">
        <v>0</v>
      </c>
      <c r="E148" s="9">
        <f>+'[1]Balanç i PiG consolidat'!AE118</f>
        <v>0</v>
      </c>
    </row>
    <row r="149" spans="2:5" s="103" customFormat="1" x14ac:dyDescent="0.25">
      <c r="B149" s="20" t="s">
        <v>130</v>
      </c>
      <c r="C149" s="130"/>
      <c r="D149" s="14">
        <v>5595186.5799999982</v>
      </c>
      <c r="E149" s="14">
        <f t="shared" ref="E149" si="7">+E137+E145+E146+E147+E148</f>
        <v>6713318.4399999911</v>
      </c>
    </row>
    <row r="150" spans="2:5" s="103" customFormat="1" x14ac:dyDescent="0.25">
      <c r="B150" s="20" t="s">
        <v>131</v>
      </c>
      <c r="C150" s="130"/>
      <c r="D150" s="14"/>
      <c r="E150" s="14"/>
    </row>
    <row r="151" spans="2:5" s="103" customFormat="1" x14ac:dyDescent="0.25">
      <c r="B151" s="20" t="s">
        <v>132</v>
      </c>
      <c r="C151" s="130"/>
      <c r="D151" s="14">
        <v>5595186.5799999982</v>
      </c>
      <c r="E151" s="14">
        <f t="shared" ref="E151" si="8">+E149</f>
        <v>6713318.4399999911</v>
      </c>
    </row>
    <row r="152" spans="2:5" s="103" customFormat="1" x14ac:dyDescent="0.25">
      <c r="B152" s="20" t="s">
        <v>133</v>
      </c>
      <c r="C152" s="130"/>
      <c r="D152" s="133"/>
      <c r="E152" s="21"/>
    </row>
    <row r="153" spans="2:5" s="103" customFormat="1" x14ac:dyDescent="0.25">
      <c r="B153" s="20" t="s">
        <v>134</v>
      </c>
      <c r="C153" s="130"/>
      <c r="D153" s="134">
        <v>5595186.5799999982</v>
      </c>
      <c r="E153" s="22">
        <f t="shared" ref="E153" si="9">+E151+E152</f>
        <v>6713318.4399999911</v>
      </c>
    </row>
    <row r="154" spans="2:5" s="103" customFormat="1" x14ac:dyDescent="0.25">
      <c r="B154" s="20" t="s">
        <v>135</v>
      </c>
      <c r="C154" s="130"/>
      <c r="D154" s="23">
        <v>5553585.9899999835</v>
      </c>
      <c r="E154" s="23">
        <v>6701714.1541811759</v>
      </c>
    </row>
    <row r="155" spans="2:5" s="103" customFormat="1" x14ac:dyDescent="0.25">
      <c r="B155" s="20" t="s">
        <v>136</v>
      </c>
      <c r="C155" s="130">
        <v>9</v>
      </c>
      <c r="D155" s="23">
        <v>41600.589999999997</v>
      </c>
      <c r="E155" s="24">
        <v>11604.285818817323</v>
      </c>
    </row>
    <row r="156" spans="2:5" ht="13.95" customHeight="1" x14ac:dyDescent="0.25">
      <c r="B156" s="387" t="s">
        <v>264</v>
      </c>
      <c r="C156" s="387"/>
      <c r="D156" s="387"/>
      <c r="E156" s="118"/>
    </row>
    <row r="158" spans="2:5" x14ac:dyDescent="0.25">
      <c r="B158" s="132"/>
    </row>
  </sheetData>
  <mergeCells count="9">
    <mergeCell ref="B105:E105"/>
    <mergeCell ref="B156:D156"/>
    <mergeCell ref="B104:E104"/>
    <mergeCell ref="B6:E6"/>
    <mergeCell ref="B7:E7"/>
    <mergeCell ref="B40:D40"/>
    <mergeCell ref="B47:E47"/>
    <mergeCell ref="B48:E48"/>
    <mergeCell ref="B97:D9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4AF6-3909-4301-A1B6-751A7D0FCCF3}">
  <dimension ref="A1:I30"/>
  <sheetViews>
    <sheetView workbookViewId="0">
      <selection activeCell="B34" sqref="B34"/>
    </sheetView>
  </sheetViews>
  <sheetFormatPr baseColWidth="10" defaultRowHeight="14.4" x14ac:dyDescent="0.3"/>
  <cols>
    <col min="1" max="1" width="50.21875" bestFit="1" customWidth="1"/>
    <col min="2" max="2" width="12.33203125" bestFit="1" customWidth="1"/>
    <col min="3" max="3" width="13.33203125" bestFit="1" customWidth="1"/>
    <col min="4" max="4" width="12.33203125" customWidth="1"/>
    <col min="5" max="5" width="12.33203125" bestFit="1" customWidth="1"/>
    <col min="6" max="7" width="13.33203125" bestFit="1" customWidth="1"/>
  </cols>
  <sheetData>
    <row r="1" spans="1:8" ht="21" x14ac:dyDescent="0.4">
      <c r="A1" s="390" t="s">
        <v>301</v>
      </c>
      <c r="B1" s="390"/>
      <c r="C1" s="390"/>
      <c r="D1" s="390"/>
      <c r="E1" s="390"/>
      <c r="F1" s="390"/>
      <c r="G1" s="390"/>
    </row>
    <row r="2" spans="1:8" ht="21" x14ac:dyDescent="0.4">
      <c r="A2" s="391"/>
      <c r="B2" s="391"/>
      <c r="C2" s="391"/>
      <c r="D2" s="391"/>
      <c r="E2" s="29"/>
      <c r="F2" s="29"/>
      <c r="G2" s="29"/>
    </row>
    <row r="3" spans="1:8" x14ac:dyDescent="0.3">
      <c r="A3" s="392" t="s">
        <v>217</v>
      </c>
      <c r="B3" s="392"/>
      <c r="C3" s="392"/>
      <c r="D3" s="392"/>
      <c r="E3" s="392"/>
      <c r="F3" s="392"/>
      <c r="G3" s="392"/>
    </row>
    <row r="4" spans="1:8" x14ac:dyDescent="0.3">
      <c r="A4" s="2"/>
      <c r="B4" s="2"/>
      <c r="C4" s="2"/>
      <c r="D4" s="2"/>
      <c r="E4" s="2"/>
      <c r="F4" s="2"/>
      <c r="G4" s="2"/>
    </row>
    <row r="5" spans="1:8" ht="39.6" x14ac:dyDescent="0.3">
      <c r="A5" s="140"/>
      <c r="B5" s="141" t="s">
        <v>218</v>
      </c>
      <c r="C5" s="142" t="s">
        <v>219</v>
      </c>
      <c r="D5" s="143" t="s">
        <v>220</v>
      </c>
      <c r="E5" s="144" t="s">
        <v>221</v>
      </c>
      <c r="F5" s="144" t="s">
        <v>70</v>
      </c>
      <c r="G5" s="145" t="s">
        <v>149</v>
      </c>
    </row>
    <row r="6" spans="1:8" x14ac:dyDescent="0.3">
      <c r="A6" s="65" t="s">
        <v>236</v>
      </c>
      <c r="B6" s="77">
        <v>30255497.399999999</v>
      </c>
      <c r="C6" s="68">
        <v>149193766.18000001</v>
      </c>
      <c r="D6" s="69">
        <v>0</v>
      </c>
      <c r="E6" s="70">
        <v>8129340.71</v>
      </c>
      <c r="F6" s="70">
        <v>131331.54999999999</v>
      </c>
      <c r="G6" s="70">
        <f>SUM(B6:F6)</f>
        <v>187709935.84000003</v>
      </c>
    </row>
    <row r="7" spans="1:8" x14ac:dyDescent="0.3">
      <c r="A7" s="65" t="s">
        <v>222</v>
      </c>
      <c r="B7" s="67">
        <v>0</v>
      </c>
      <c r="C7" s="78">
        <v>0</v>
      </c>
      <c r="D7" s="69">
        <v>0</v>
      </c>
      <c r="E7" s="79">
        <v>0</v>
      </c>
      <c r="F7" s="79">
        <v>0</v>
      </c>
      <c r="G7" s="79">
        <v>0</v>
      </c>
    </row>
    <row r="8" spans="1:8" x14ac:dyDescent="0.3">
      <c r="A8" s="65" t="s">
        <v>237</v>
      </c>
      <c r="B8" s="77">
        <f>+B6+B7</f>
        <v>30255497.399999999</v>
      </c>
      <c r="C8" s="68">
        <f t="shared" ref="C8:G8" si="0">+C6+C7</f>
        <v>149193766.18000001</v>
      </c>
      <c r="D8" s="69">
        <f t="shared" si="0"/>
        <v>0</v>
      </c>
      <c r="E8" s="70">
        <f t="shared" si="0"/>
        <v>8129340.71</v>
      </c>
      <c r="F8" s="70">
        <f t="shared" si="0"/>
        <v>131331.54999999999</v>
      </c>
      <c r="G8" s="70">
        <f t="shared" si="0"/>
        <v>187709935.84000003</v>
      </c>
    </row>
    <row r="9" spans="1:8" x14ac:dyDescent="0.3">
      <c r="A9" s="65" t="s">
        <v>238</v>
      </c>
      <c r="B9" s="67">
        <f>SUM(B10:B12)</f>
        <v>0</v>
      </c>
      <c r="C9" s="68">
        <f t="shared" ref="C9:G9" si="1">SUM(C10:C12)</f>
        <v>5553585.9899999984</v>
      </c>
      <c r="D9" s="69">
        <f t="shared" si="1"/>
        <v>0</v>
      </c>
      <c r="E9" s="70">
        <f t="shared" si="1"/>
        <v>150862.57999999999</v>
      </c>
      <c r="F9" s="70">
        <f t="shared" si="1"/>
        <v>41600.589999999997</v>
      </c>
      <c r="G9" s="70">
        <f t="shared" si="1"/>
        <v>5746049.1599999983</v>
      </c>
    </row>
    <row r="10" spans="1:8" x14ac:dyDescent="0.3">
      <c r="A10" s="66" t="s">
        <v>223</v>
      </c>
      <c r="B10" s="67">
        <v>0</v>
      </c>
      <c r="C10" s="68">
        <v>5553585.9899999984</v>
      </c>
      <c r="D10" s="69">
        <v>0</v>
      </c>
      <c r="E10" s="70">
        <v>-2597.6000000000058</v>
      </c>
      <c r="F10" s="70">
        <f>+C29</f>
        <v>41600.589999999997</v>
      </c>
      <c r="G10" s="70">
        <f t="shared" ref="G10:G12" si="2">SUM(B10:F10)</f>
        <v>5592588.9799999986</v>
      </c>
      <c r="H10" s="1"/>
    </row>
    <row r="11" spans="1:8" x14ac:dyDescent="0.3">
      <c r="A11" s="66" t="s">
        <v>224</v>
      </c>
      <c r="B11" s="71">
        <v>0</v>
      </c>
      <c r="C11" s="72">
        <v>0</v>
      </c>
      <c r="D11" s="73">
        <v>0</v>
      </c>
      <c r="E11" s="74">
        <v>0</v>
      </c>
      <c r="F11" s="74">
        <v>0</v>
      </c>
      <c r="G11" s="74">
        <f t="shared" si="2"/>
        <v>0</v>
      </c>
    </row>
    <row r="12" spans="1:8" x14ac:dyDescent="0.3">
      <c r="A12" s="75" t="s">
        <v>225</v>
      </c>
      <c r="B12" s="71">
        <v>0</v>
      </c>
      <c r="C12" s="41">
        <v>0</v>
      </c>
      <c r="D12" s="71">
        <v>0</v>
      </c>
      <c r="E12" s="74">
        <v>153460.18</v>
      </c>
      <c r="F12" s="76"/>
      <c r="G12" s="76">
        <f t="shared" si="2"/>
        <v>153460.18</v>
      </c>
    </row>
    <row r="13" spans="1:8" x14ac:dyDescent="0.3">
      <c r="A13" s="20" t="s">
        <v>239</v>
      </c>
      <c r="B13" s="134">
        <f>+B8+B9</f>
        <v>30255497.399999999</v>
      </c>
      <c r="C13" s="134">
        <f>+C8+C9</f>
        <v>154747352.17000002</v>
      </c>
      <c r="D13" s="146">
        <f t="shared" ref="D13:G13" si="3">+D8+D9</f>
        <v>0</v>
      </c>
      <c r="E13" s="147">
        <f t="shared" si="3"/>
        <v>8280203.29</v>
      </c>
      <c r="F13" s="148">
        <f t="shared" si="3"/>
        <v>172932.13999999998</v>
      </c>
      <c r="G13" s="148">
        <f t="shared" si="3"/>
        <v>193455985.00000003</v>
      </c>
    </row>
    <row r="14" spans="1:8" x14ac:dyDescent="0.3">
      <c r="C14" s="1"/>
      <c r="E14" s="1"/>
      <c r="F14" s="1"/>
      <c r="G14" s="1"/>
    </row>
    <row r="17" spans="1:9" s="2" customFormat="1" ht="13.8" x14ac:dyDescent="0.25">
      <c r="A17" s="393" t="s">
        <v>226</v>
      </c>
      <c r="B17" s="393"/>
      <c r="C17" s="393"/>
      <c r="D17" s="393"/>
      <c r="E17" s="158"/>
      <c r="F17" s="158"/>
      <c r="G17" s="158"/>
      <c r="I17" s="3"/>
    </row>
    <row r="18" spans="1:9" s="2" customFormat="1" ht="13.8" x14ac:dyDescent="0.25">
      <c r="A18" s="80"/>
      <c r="B18" s="80"/>
      <c r="C18" s="80"/>
      <c r="D18" s="80"/>
      <c r="E18" s="80"/>
      <c r="F18" s="80"/>
      <c r="G18" s="80"/>
    </row>
    <row r="19" spans="1:9" s="2" customFormat="1" ht="26.4" x14ac:dyDescent="0.25">
      <c r="A19" s="149"/>
      <c r="B19" s="150"/>
      <c r="C19" s="151" t="s">
        <v>241</v>
      </c>
      <c r="D19" s="151" t="s">
        <v>227</v>
      </c>
      <c r="E19" s="80"/>
    </row>
    <row r="20" spans="1:9" s="2" customFormat="1" ht="13.8" x14ac:dyDescent="0.25">
      <c r="A20" s="15" t="s">
        <v>228</v>
      </c>
      <c r="B20" s="81"/>
      <c r="C20" s="82">
        <v>5595186.5799999982</v>
      </c>
      <c r="D20" s="82">
        <v>6713318.4399999911</v>
      </c>
      <c r="E20" s="80"/>
    </row>
    <row r="21" spans="1:9" s="2" customFormat="1" ht="13.8" x14ac:dyDescent="0.25">
      <c r="A21" s="5" t="s">
        <v>229</v>
      </c>
      <c r="B21" s="83"/>
      <c r="C21" s="8">
        <f t="shared" ref="C21" si="4">SUM(C22:C23)</f>
        <v>153460.18</v>
      </c>
      <c r="D21" s="8">
        <v>111400.05999999866</v>
      </c>
      <c r="E21" s="80"/>
    </row>
    <row r="22" spans="1:9" s="2" customFormat="1" ht="13.8" x14ac:dyDescent="0.25">
      <c r="A22" s="84" t="s">
        <v>230</v>
      </c>
      <c r="B22" s="85"/>
      <c r="C22" s="86">
        <f>150862.58+2597.6</f>
        <v>153460.18</v>
      </c>
      <c r="D22" s="86">
        <v>111400.05999999866</v>
      </c>
      <c r="E22" s="80"/>
      <c r="I22" s="3"/>
    </row>
    <row r="23" spans="1:9" s="2" customFormat="1" ht="13.8" x14ac:dyDescent="0.25">
      <c r="A23" s="87" t="s">
        <v>231</v>
      </c>
      <c r="B23" s="88"/>
      <c r="C23" s="89"/>
      <c r="D23" s="89">
        <v>0</v>
      </c>
      <c r="E23" s="80"/>
    </row>
    <row r="24" spans="1:9" s="2" customFormat="1" ht="13.8" x14ac:dyDescent="0.25">
      <c r="A24" s="11" t="s">
        <v>232</v>
      </c>
      <c r="B24" s="90"/>
      <c r="C24" s="91">
        <f t="shared" ref="C24" si="5">SUM(C25:C26)</f>
        <v>-2597.6000000000058</v>
      </c>
      <c r="D24" s="91">
        <v>-2597.5999999999767</v>
      </c>
      <c r="E24" s="80"/>
    </row>
    <row r="25" spans="1:9" s="2" customFormat="1" ht="13.8" x14ac:dyDescent="0.25">
      <c r="A25" s="84" t="s">
        <v>230</v>
      </c>
      <c r="B25" s="83"/>
      <c r="C25" s="86">
        <v>-2597.6000000000058</v>
      </c>
      <c r="D25" s="86">
        <v>-2597.5999999999767</v>
      </c>
      <c r="E25" s="80"/>
      <c r="H25" s="3"/>
    </row>
    <row r="26" spans="1:9" s="2" customFormat="1" ht="13.8" x14ac:dyDescent="0.25">
      <c r="A26" s="87" t="s">
        <v>231</v>
      </c>
      <c r="B26" s="83"/>
      <c r="C26" s="92"/>
      <c r="D26" s="92">
        <v>0</v>
      </c>
      <c r="E26" s="80"/>
    </row>
    <row r="27" spans="1:9" s="2" customFormat="1" ht="13.8" x14ac:dyDescent="0.25">
      <c r="A27" s="152" t="s">
        <v>233</v>
      </c>
      <c r="B27" s="153"/>
      <c r="C27" s="154">
        <f>+C20+C21+C24</f>
        <v>5746049.1599999983</v>
      </c>
      <c r="D27" s="154">
        <v>6822120.8999999901</v>
      </c>
      <c r="E27" s="80"/>
    </row>
    <row r="28" spans="1:9" s="2" customFormat="1" ht="13.8" x14ac:dyDescent="0.25">
      <c r="A28" s="155" t="s">
        <v>234</v>
      </c>
      <c r="B28" s="156"/>
      <c r="C28" s="157">
        <f>+C27-C29</f>
        <v>5704448.5699999984</v>
      </c>
      <c r="D28" s="157">
        <v>6810516.614181173</v>
      </c>
      <c r="E28" s="80"/>
    </row>
    <row r="29" spans="1:9" s="2" customFormat="1" ht="13.8" x14ac:dyDescent="0.25">
      <c r="A29" s="155" t="s">
        <v>235</v>
      </c>
      <c r="B29" s="156"/>
      <c r="C29" s="157">
        <v>41600.589999999997</v>
      </c>
      <c r="D29" s="157">
        <v>11604.285818817323</v>
      </c>
      <c r="E29" s="80"/>
    </row>
    <row r="30" spans="1:9" s="2" customFormat="1" ht="13.8" x14ac:dyDescent="0.25">
      <c r="E30" s="80"/>
    </row>
  </sheetData>
  <mergeCells count="4">
    <mergeCell ref="A1:G1"/>
    <mergeCell ref="A2:D2"/>
    <mergeCell ref="A3:G3"/>
    <mergeCell ref="A17:D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52BFE-FC57-420C-9252-C64A151F5DCF}">
  <dimension ref="B2:D23"/>
  <sheetViews>
    <sheetView workbookViewId="0">
      <selection activeCell="C32" sqref="C32"/>
    </sheetView>
  </sheetViews>
  <sheetFormatPr baseColWidth="10" defaultRowHeight="13.8" x14ac:dyDescent="0.25"/>
  <cols>
    <col min="1" max="1" width="11.5546875" style="3"/>
    <col min="2" max="2" width="62.44140625" style="3" customWidth="1"/>
    <col min="3" max="3" width="13.77734375" style="3" bestFit="1" customWidth="1"/>
    <col min="4" max="4" width="14.33203125" style="3" bestFit="1" customWidth="1"/>
    <col min="5" max="16384" width="11.5546875" style="3"/>
  </cols>
  <sheetData>
    <row r="2" spans="2:4" ht="20.399999999999999" x14ac:dyDescent="0.35">
      <c r="B2" s="390" t="s">
        <v>304</v>
      </c>
      <c r="C2" s="390"/>
      <c r="D2" s="390"/>
    </row>
    <row r="3" spans="2:4" ht="21" x14ac:dyDescent="0.4">
      <c r="B3" s="390" t="s">
        <v>240</v>
      </c>
      <c r="C3" s="390"/>
      <c r="D3" s="390"/>
    </row>
    <row r="5" spans="2:4" s="28" customFormat="1" ht="13.2" x14ac:dyDescent="0.25">
      <c r="B5" s="159"/>
      <c r="C5" s="36" t="s">
        <v>302</v>
      </c>
      <c r="D5" s="36" t="s">
        <v>303</v>
      </c>
    </row>
    <row r="6" spans="2:4" s="28" customFormat="1" ht="13.2" x14ac:dyDescent="0.25">
      <c r="B6" s="160" t="s">
        <v>242</v>
      </c>
      <c r="C6" s="136">
        <v>10446925.909999996</v>
      </c>
      <c r="D6" s="136">
        <v>7273981.5100000054</v>
      </c>
    </row>
    <row r="7" spans="2:4" s="28" customFormat="1" ht="13.2" x14ac:dyDescent="0.25">
      <c r="B7" s="161" t="s">
        <v>243</v>
      </c>
      <c r="C7" s="35">
        <v>102377723.86</v>
      </c>
      <c r="D7" s="35">
        <v>109233289.87</v>
      </c>
    </row>
    <row r="8" spans="2:4" s="28" customFormat="1" ht="13.2" x14ac:dyDescent="0.25">
      <c r="B8" s="161" t="s">
        <v>244</v>
      </c>
      <c r="C8" s="35">
        <v>91930797.950000003</v>
      </c>
      <c r="D8" s="35">
        <v>-101959308.36</v>
      </c>
    </row>
    <row r="9" spans="2:4" s="28" customFormat="1" ht="13.2" x14ac:dyDescent="0.25">
      <c r="B9" s="162" t="s">
        <v>245</v>
      </c>
      <c r="C9" s="136">
        <v>-6265233.6299999999</v>
      </c>
      <c r="D9" s="136">
        <v>-5666975.1700000009</v>
      </c>
    </row>
    <row r="10" spans="2:4" s="28" customFormat="1" ht="13.2" x14ac:dyDescent="0.25">
      <c r="B10" s="161" t="s">
        <v>246</v>
      </c>
      <c r="C10" s="35">
        <v>2729.1</v>
      </c>
      <c r="D10" s="35">
        <v>359978.30000000005</v>
      </c>
    </row>
    <row r="11" spans="2:4" s="28" customFormat="1" ht="13.2" x14ac:dyDescent="0.25">
      <c r="B11" s="161" t="s">
        <v>247</v>
      </c>
      <c r="C11" s="35">
        <v>6267962.7299999995</v>
      </c>
      <c r="D11" s="35">
        <v>-6026953.4700000007</v>
      </c>
    </row>
    <row r="12" spans="2:4" s="28" customFormat="1" ht="13.2" x14ac:dyDescent="0.25">
      <c r="B12" s="162" t="s">
        <v>248</v>
      </c>
      <c r="C12" s="136">
        <v>4608143.67</v>
      </c>
      <c r="D12" s="136">
        <v>4752495.709999999</v>
      </c>
    </row>
    <row r="13" spans="2:4" s="28" customFormat="1" ht="26.4" x14ac:dyDescent="0.25">
      <c r="B13" s="163" t="s">
        <v>249</v>
      </c>
      <c r="C13" s="35">
        <v>0</v>
      </c>
      <c r="D13" s="35">
        <v>0</v>
      </c>
    </row>
    <row r="14" spans="2:4" s="28" customFormat="1" ht="26.4" x14ac:dyDescent="0.25">
      <c r="B14" s="163" t="s">
        <v>250</v>
      </c>
      <c r="C14" s="35">
        <v>0</v>
      </c>
      <c r="D14" s="35">
        <v>-91020.7</v>
      </c>
    </row>
    <row r="15" spans="2:4" s="28" customFormat="1" ht="26.4" x14ac:dyDescent="0.25">
      <c r="B15" s="163" t="s">
        <v>251</v>
      </c>
      <c r="C15" s="35">
        <v>7677490.1099999994</v>
      </c>
      <c r="D15" s="35">
        <v>8382801.2299999995</v>
      </c>
    </row>
    <row r="16" spans="2:4" s="28" customFormat="1" ht="26.4" x14ac:dyDescent="0.25">
      <c r="B16" s="163" t="s">
        <v>252</v>
      </c>
      <c r="C16" s="35">
        <v>3069346.44</v>
      </c>
      <c r="D16" s="35">
        <v>-3539284.8200000003</v>
      </c>
    </row>
    <row r="17" spans="2:4" s="28" customFormat="1" ht="13.2" x14ac:dyDescent="0.25">
      <c r="B17" s="164" t="s">
        <v>253</v>
      </c>
      <c r="C17" s="136">
        <v>3185.7100000083447</v>
      </c>
      <c r="D17" s="136">
        <v>275030.01000000536</v>
      </c>
    </row>
    <row r="18" spans="2:4" s="28" customFormat="1" ht="13.2" x14ac:dyDescent="0.25">
      <c r="B18" s="165" t="s">
        <v>254</v>
      </c>
      <c r="C18" s="35">
        <v>72772610.939999998</v>
      </c>
      <c r="D18" s="35">
        <v>70594147.490000024</v>
      </c>
    </row>
    <row r="19" spans="2:4" s="28" customFormat="1" ht="13.2" x14ac:dyDescent="0.25">
      <c r="B19" s="165" t="s">
        <v>255</v>
      </c>
      <c r="C19" s="35">
        <v>72769425.229999989</v>
      </c>
      <c r="D19" s="35">
        <v>-70319117.480000019</v>
      </c>
    </row>
    <row r="20" spans="2:4" s="28" customFormat="1" ht="13.2" x14ac:dyDescent="0.25">
      <c r="B20" s="164" t="s">
        <v>256</v>
      </c>
      <c r="C20" s="35"/>
      <c r="D20" s="35">
        <v>0</v>
      </c>
    </row>
    <row r="21" spans="2:4" s="28" customFormat="1" ht="26.4" x14ac:dyDescent="0.25">
      <c r="B21" s="166" t="s">
        <v>257</v>
      </c>
      <c r="C21" s="36">
        <v>8793021.6600000039</v>
      </c>
      <c r="D21" s="36">
        <v>6634532.0600000089</v>
      </c>
    </row>
    <row r="22" spans="2:4" s="28" customFormat="1" ht="13.2" x14ac:dyDescent="0.25">
      <c r="B22" s="167" t="s">
        <v>258</v>
      </c>
      <c r="C22" s="33">
        <v>9211051.2699999996</v>
      </c>
      <c r="D22" s="33">
        <v>-165437076.51329875</v>
      </c>
    </row>
    <row r="23" spans="2:4" s="28" customFormat="1" ht="13.2" x14ac:dyDescent="0.25">
      <c r="B23" s="168" t="s">
        <v>259</v>
      </c>
      <c r="C23" s="135">
        <v>18004072.930000003</v>
      </c>
      <c r="D23" s="135">
        <v>-137595144.17329875</v>
      </c>
    </row>
  </sheetData>
  <mergeCells count="2">
    <mergeCell ref="B2:D2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C2E93-32AC-496D-80FB-3AADBBD55364}">
  <dimension ref="C2:M34"/>
  <sheetViews>
    <sheetView topLeftCell="B1" workbookViewId="0">
      <selection activeCell="D39" sqref="D39"/>
    </sheetView>
  </sheetViews>
  <sheetFormatPr baseColWidth="10" defaultColWidth="11.5546875" defaultRowHeight="12" x14ac:dyDescent="0.25"/>
  <cols>
    <col min="1" max="1" width="11.5546875" style="170"/>
    <col min="2" max="2" width="12" style="170" bestFit="1" customWidth="1"/>
    <col min="3" max="3" width="10.21875" style="171" customWidth="1"/>
    <col min="4" max="4" width="41.88671875" style="170" customWidth="1"/>
    <col min="5" max="6" width="11" style="170" customWidth="1"/>
    <col min="7" max="7" width="11.6640625" style="170" customWidth="1"/>
    <col min="8" max="12" width="11" style="170" customWidth="1"/>
    <col min="13" max="13" width="13.33203125" style="170" customWidth="1"/>
    <col min="14" max="16384" width="11.5546875" style="170"/>
  </cols>
  <sheetData>
    <row r="2" spans="3:13" x14ac:dyDescent="0.25">
      <c r="C2" s="169"/>
      <c r="D2" s="169"/>
      <c r="E2" s="169"/>
    </row>
    <row r="3" spans="3:13" x14ac:dyDescent="0.25">
      <c r="C3" s="169"/>
      <c r="D3" s="169"/>
      <c r="E3" s="169"/>
    </row>
    <row r="4" spans="3:13" x14ac:dyDescent="0.25">
      <c r="C4" s="169"/>
      <c r="D4" s="169"/>
      <c r="E4" s="169"/>
    </row>
    <row r="5" spans="3:13" x14ac:dyDescent="0.25">
      <c r="C5" s="395" t="s">
        <v>268</v>
      </c>
      <c r="D5" s="395"/>
      <c r="E5" s="396"/>
      <c r="F5" s="396"/>
      <c r="G5" s="396"/>
      <c r="H5" s="396"/>
      <c r="I5" s="396"/>
      <c r="J5" s="396"/>
      <c r="K5" s="396"/>
    </row>
    <row r="6" spans="3:13" x14ac:dyDescent="0.25">
      <c r="C6" s="397" t="s">
        <v>306</v>
      </c>
      <c r="D6" s="397"/>
      <c r="E6" s="397"/>
      <c r="F6" s="397"/>
      <c r="G6" s="397"/>
      <c r="H6" s="397"/>
      <c r="I6" s="397"/>
      <c r="J6" s="397"/>
      <c r="K6" s="397"/>
      <c r="L6" s="397"/>
    </row>
    <row r="7" spans="3:13" x14ac:dyDescent="0.25">
      <c r="C7" s="397"/>
      <c r="D7" s="397"/>
      <c r="E7" s="397"/>
      <c r="F7" s="397"/>
    </row>
    <row r="8" spans="3:13" x14ac:dyDescent="0.25">
      <c r="C8" s="397" t="s">
        <v>305</v>
      </c>
      <c r="D8" s="397"/>
      <c r="E8" s="397"/>
      <c r="F8" s="397"/>
      <c r="G8" s="397"/>
      <c r="H8" s="397"/>
      <c r="I8" s="397"/>
      <c r="J8" s="397"/>
      <c r="K8" s="397"/>
      <c r="L8" s="397"/>
    </row>
    <row r="9" spans="3:13" x14ac:dyDescent="0.25">
      <c r="D9" s="171"/>
      <c r="E9" s="171"/>
    </row>
    <row r="10" spans="3:13" ht="25.95" customHeight="1" x14ac:dyDescent="0.25">
      <c r="C10" s="394" t="s">
        <v>0</v>
      </c>
      <c r="D10" s="394" t="s">
        <v>1</v>
      </c>
      <c r="E10" s="398" t="s">
        <v>2</v>
      </c>
      <c r="F10" s="399"/>
      <c r="G10" s="398"/>
      <c r="H10" s="394" t="s">
        <v>23</v>
      </c>
      <c r="I10" s="394" t="s">
        <v>24</v>
      </c>
      <c r="J10" s="394" t="s">
        <v>25</v>
      </c>
      <c r="K10" s="394" t="s">
        <v>26</v>
      </c>
      <c r="L10" s="394" t="s">
        <v>27</v>
      </c>
    </row>
    <row r="11" spans="3:13" ht="25.95" customHeight="1" x14ac:dyDescent="0.25">
      <c r="C11" s="394"/>
      <c r="D11" s="394"/>
      <c r="E11" s="173" t="s">
        <v>10</v>
      </c>
      <c r="F11" s="174" t="s">
        <v>11</v>
      </c>
      <c r="G11" s="172" t="s">
        <v>12</v>
      </c>
      <c r="H11" s="400"/>
      <c r="I11" s="400"/>
      <c r="J11" s="400"/>
      <c r="K11" s="394"/>
      <c r="L11" s="394"/>
    </row>
    <row r="12" spans="3:13" x14ac:dyDescent="0.25">
      <c r="C12" s="176" t="s">
        <v>279</v>
      </c>
      <c r="D12" s="177" t="s">
        <v>280</v>
      </c>
      <c r="E12" s="178">
        <v>4316342.72</v>
      </c>
      <c r="F12" s="179">
        <v>0</v>
      </c>
      <c r="G12" s="177">
        <v>4316342.72</v>
      </c>
      <c r="H12" s="178">
        <v>3794938.51</v>
      </c>
      <c r="I12" s="179">
        <v>3794938.51</v>
      </c>
      <c r="J12" s="180">
        <v>3794938.51</v>
      </c>
      <c r="K12" s="181">
        <v>0</v>
      </c>
      <c r="L12" s="182">
        <v>521404.20999999996</v>
      </c>
      <c r="M12" s="183"/>
    </row>
    <row r="13" spans="3:13" x14ac:dyDescent="0.25">
      <c r="C13" s="184">
        <v>13</v>
      </c>
      <c r="D13" s="183" t="s">
        <v>281</v>
      </c>
      <c r="E13" s="185">
        <v>4819913.68</v>
      </c>
      <c r="F13" s="182">
        <v>1036637.64</v>
      </c>
      <c r="G13" s="183">
        <v>5856551.3199999994</v>
      </c>
      <c r="H13" s="185">
        <v>4461120.91</v>
      </c>
      <c r="I13" s="182">
        <v>4390658.1499999994</v>
      </c>
      <c r="J13" s="181">
        <v>4181455.12</v>
      </c>
      <c r="K13" s="181">
        <v>209203.02999999933</v>
      </c>
      <c r="L13" s="182">
        <v>1465893.17</v>
      </c>
      <c r="M13" s="183"/>
    </row>
    <row r="14" spans="3:13" x14ac:dyDescent="0.25">
      <c r="C14" s="184">
        <v>15</v>
      </c>
      <c r="D14" s="183" t="s">
        <v>282</v>
      </c>
      <c r="E14" s="185">
        <v>6382386.4000000004</v>
      </c>
      <c r="F14" s="182">
        <v>4194673.41</v>
      </c>
      <c r="G14" s="183">
        <v>10577059.810000001</v>
      </c>
      <c r="H14" s="185">
        <v>6285954.7299999995</v>
      </c>
      <c r="I14" s="182">
        <v>5348029.1899999995</v>
      </c>
      <c r="J14" s="181">
        <v>5019524.3</v>
      </c>
      <c r="K14" s="181">
        <v>328504.88999999966</v>
      </c>
      <c r="L14" s="182">
        <v>5229030.620000001</v>
      </c>
      <c r="M14" s="183"/>
    </row>
    <row r="15" spans="3:13" x14ac:dyDescent="0.25">
      <c r="C15" s="184">
        <v>16</v>
      </c>
      <c r="D15" s="183" t="s">
        <v>283</v>
      </c>
      <c r="E15" s="185">
        <v>17677897.789999999</v>
      </c>
      <c r="F15" s="182">
        <v>3653102.46</v>
      </c>
      <c r="G15" s="183">
        <v>21331000.25</v>
      </c>
      <c r="H15" s="185">
        <v>17612500.039999999</v>
      </c>
      <c r="I15" s="182">
        <v>15154069.67</v>
      </c>
      <c r="J15" s="181">
        <v>13254473.43</v>
      </c>
      <c r="K15" s="181">
        <v>1899596.2400000002</v>
      </c>
      <c r="L15" s="182">
        <v>6176930.5800000001</v>
      </c>
      <c r="M15" s="183"/>
    </row>
    <row r="16" spans="3:13" x14ac:dyDescent="0.25">
      <c r="C16" s="184">
        <v>17</v>
      </c>
      <c r="D16" s="183" t="s">
        <v>284</v>
      </c>
      <c r="E16" s="185">
        <v>3125182.72</v>
      </c>
      <c r="F16" s="182">
        <v>975830.92</v>
      </c>
      <c r="G16" s="183">
        <v>4101013.64</v>
      </c>
      <c r="H16" s="185">
        <v>3292641.8000000003</v>
      </c>
      <c r="I16" s="182">
        <v>2996175.0500000003</v>
      </c>
      <c r="J16" s="181">
        <v>2622301.48</v>
      </c>
      <c r="K16" s="181">
        <v>373873.5700000003</v>
      </c>
      <c r="L16" s="182">
        <v>1104838.5899999999</v>
      </c>
      <c r="M16" s="183"/>
    </row>
    <row r="17" spans="3:13" x14ac:dyDescent="0.25">
      <c r="C17" s="184">
        <v>21</v>
      </c>
      <c r="D17" s="183" t="s">
        <v>285</v>
      </c>
      <c r="E17" s="185">
        <v>69900</v>
      </c>
      <c r="F17" s="182">
        <v>0</v>
      </c>
      <c r="G17" s="183">
        <v>69900</v>
      </c>
      <c r="H17" s="185">
        <v>68746.16</v>
      </c>
      <c r="I17" s="182">
        <v>68746.16</v>
      </c>
      <c r="J17" s="181">
        <v>68746.16</v>
      </c>
      <c r="K17" s="181">
        <v>0</v>
      </c>
      <c r="L17" s="182">
        <v>1153.8399999999965</v>
      </c>
      <c r="M17" s="183"/>
    </row>
    <row r="18" spans="3:13" x14ac:dyDescent="0.25">
      <c r="C18" s="184">
        <v>23</v>
      </c>
      <c r="D18" s="183" t="s">
        <v>286</v>
      </c>
      <c r="E18" s="185">
        <v>8516104.1700000018</v>
      </c>
      <c r="F18" s="182">
        <v>129566.72</v>
      </c>
      <c r="G18" s="183">
        <v>8645670.8900000025</v>
      </c>
      <c r="H18" s="185">
        <v>7526622.4900000012</v>
      </c>
      <c r="I18" s="182">
        <v>7295684.9700000016</v>
      </c>
      <c r="J18" s="181">
        <v>6537303.0799999991</v>
      </c>
      <c r="K18" s="181">
        <v>758381.89000000246</v>
      </c>
      <c r="L18" s="182">
        <v>1349985.9200000009</v>
      </c>
      <c r="M18" s="183"/>
    </row>
    <row r="19" spans="3:13" x14ac:dyDescent="0.25">
      <c r="C19" s="184">
        <v>24</v>
      </c>
      <c r="D19" s="183" t="s">
        <v>287</v>
      </c>
      <c r="E19" s="185">
        <v>2826812.5300000003</v>
      </c>
      <c r="F19" s="182">
        <v>103466.18</v>
      </c>
      <c r="G19" s="183">
        <v>2930278.7100000004</v>
      </c>
      <c r="H19" s="185">
        <v>2324554.4299999997</v>
      </c>
      <c r="I19" s="182">
        <v>2286031.1</v>
      </c>
      <c r="J19" s="181">
        <v>2190913.7199999997</v>
      </c>
      <c r="K19" s="181">
        <v>95117.380000000354</v>
      </c>
      <c r="L19" s="182">
        <v>644247.61000000034</v>
      </c>
      <c r="M19" s="183"/>
    </row>
    <row r="20" spans="3:13" x14ac:dyDescent="0.25">
      <c r="C20" s="184">
        <v>31</v>
      </c>
      <c r="D20" s="183" t="s">
        <v>288</v>
      </c>
      <c r="E20" s="185">
        <v>417332.72</v>
      </c>
      <c r="F20" s="182">
        <v>2500</v>
      </c>
      <c r="G20" s="183">
        <v>419832.72</v>
      </c>
      <c r="H20" s="185">
        <v>390935.31</v>
      </c>
      <c r="I20" s="182">
        <v>382139.87</v>
      </c>
      <c r="J20" s="181">
        <v>344348.84</v>
      </c>
      <c r="K20" s="181">
        <v>37791.02999999997</v>
      </c>
      <c r="L20" s="182">
        <v>37692.849999999977</v>
      </c>
      <c r="M20" s="183"/>
    </row>
    <row r="21" spans="3:13" x14ac:dyDescent="0.25">
      <c r="C21" s="184">
        <v>32</v>
      </c>
      <c r="D21" s="183" t="s">
        <v>289</v>
      </c>
      <c r="E21" s="185">
        <v>8229062.9899999984</v>
      </c>
      <c r="F21" s="182">
        <v>23168.089999999997</v>
      </c>
      <c r="G21" s="183">
        <v>8252231.0799999982</v>
      </c>
      <c r="H21" s="185">
        <v>7213415.1799999997</v>
      </c>
      <c r="I21" s="182">
        <v>6848579.1000000015</v>
      </c>
      <c r="J21" s="181">
        <v>6345855.6600000001</v>
      </c>
      <c r="K21" s="181">
        <v>502723.44000000134</v>
      </c>
      <c r="L21" s="182">
        <v>1403651.9799999967</v>
      </c>
      <c r="M21" s="183"/>
    </row>
    <row r="22" spans="3:13" x14ac:dyDescent="0.25">
      <c r="C22" s="184">
        <v>33</v>
      </c>
      <c r="D22" s="183" t="s">
        <v>290</v>
      </c>
      <c r="E22" s="185">
        <v>5097354.13</v>
      </c>
      <c r="F22" s="182">
        <v>105311.10999999999</v>
      </c>
      <c r="G22" s="183">
        <v>5202665.24</v>
      </c>
      <c r="H22" s="185">
        <v>4064503.08</v>
      </c>
      <c r="I22" s="182">
        <v>3981995.5</v>
      </c>
      <c r="J22" s="181">
        <v>3737990.58</v>
      </c>
      <c r="K22" s="181">
        <v>244004.91999999993</v>
      </c>
      <c r="L22" s="182">
        <v>1220669.7400000002</v>
      </c>
      <c r="M22" s="183"/>
    </row>
    <row r="23" spans="3:13" x14ac:dyDescent="0.25">
      <c r="C23" s="184">
        <v>34</v>
      </c>
      <c r="D23" s="183" t="s">
        <v>291</v>
      </c>
      <c r="E23" s="185">
        <v>1185222.1299999999</v>
      </c>
      <c r="F23" s="182">
        <v>281252.03999999998</v>
      </c>
      <c r="G23" s="183">
        <v>1466474.17</v>
      </c>
      <c r="H23" s="185">
        <v>1243772.8499999999</v>
      </c>
      <c r="I23" s="182">
        <v>1062876.72</v>
      </c>
      <c r="J23" s="181">
        <v>903639.09</v>
      </c>
      <c r="K23" s="181">
        <v>159237.63</v>
      </c>
      <c r="L23" s="182">
        <v>403597.44999999995</v>
      </c>
      <c r="M23" s="183"/>
    </row>
    <row r="24" spans="3:13" x14ac:dyDescent="0.25">
      <c r="C24" s="184">
        <v>42</v>
      </c>
      <c r="D24" s="183" t="s">
        <v>292</v>
      </c>
      <c r="E24" s="185">
        <v>354888.8</v>
      </c>
      <c r="F24" s="182">
        <v>-55569.62</v>
      </c>
      <c r="G24" s="183">
        <v>299319.18</v>
      </c>
      <c r="H24" s="185">
        <v>5764.04</v>
      </c>
      <c r="I24" s="182">
        <v>5764.04</v>
      </c>
      <c r="J24" s="181">
        <v>5764.04</v>
      </c>
      <c r="K24" s="181">
        <v>0</v>
      </c>
      <c r="L24" s="182">
        <v>293555.14</v>
      </c>
      <c r="M24" s="183"/>
    </row>
    <row r="25" spans="3:13" x14ac:dyDescent="0.25">
      <c r="C25" s="184">
        <v>43</v>
      </c>
      <c r="D25" s="183" t="s">
        <v>293</v>
      </c>
      <c r="E25" s="185">
        <v>1044002</v>
      </c>
      <c r="F25" s="182">
        <v>154409.07999999999</v>
      </c>
      <c r="G25" s="183">
        <v>1198411.08</v>
      </c>
      <c r="H25" s="185">
        <v>1192974.19</v>
      </c>
      <c r="I25" s="182">
        <v>1192974.19</v>
      </c>
      <c r="J25" s="181">
        <v>1112456.3499999999</v>
      </c>
      <c r="K25" s="181">
        <v>80517.840000000084</v>
      </c>
      <c r="L25" s="182">
        <v>5436.8900000001304</v>
      </c>
      <c r="M25" s="183"/>
    </row>
    <row r="26" spans="3:13" x14ac:dyDescent="0.25">
      <c r="C26" s="184">
        <v>44</v>
      </c>
      <c r="D26" s="183" t="s">
        <v>294</v>
      </c>
      <c r="E26" s="185">
        <v>787346.11</v>
      </c>
      <c r="F26" s="182">
        <v>0</v>
      </c>
      <c r="G26" s="183">
        <v>787346.11</v>
      </c>
      <c r="H26" s="185">
        <v>641197.92000000004</v>
      </c>
      <c r="I26" s="182">
        <v>621510.26</v>
      </c>
      <c r="J26" s="181">
        <v>24088.34</v>
      </c>
      <c r="K26" s="181">
        <v>597421.92000000004</v>
      </c>
      <c r="L26" s="182">
        <v>165835.84999999998</v>
      </c>
      <c r="M26" s="183"/>
    </row>
    <row r="27" spans="3:13" x14ac:dyDescent="0.25">
      <c r="C27" s="184">
        <v>46</v>
      </c>
      <c r="D27" s="186" t="s">
        <v>295</v>
      </c>
      <c r="E27" s="185">
        <v>90750</v>
      </c>
      <c r="F27" s="182">
        <v>-64160.11</v>
      </c>
      <c r="G27" s="183">
        <v>26589.89</v>
      </c>
      <c r="H27" s="185">
        <v>5815</v>
      </c>
      <c r="I27" s="182">
        <v>5815</v>
      </c>
      <c r="J27" s="181">
        <v>4000.0000000000005</v>
      </c>
      <c r="K27" s="181">
        <v>1814.9999999999995</v>
      </c>
      <c r="L27" s="182">
        <v>20774.89</v>
      </c>
      <c r="M27" s="183"/>
    </row>
    <row r="28" spans="3:13" x14ac:dyDescent="0.25">
      <c r="C28" s="184">
        <v>49</v>
      </c>
      <c r="D28" s="186" t="s">
        <v>296</v>
      </c>
      <c r="E28" s="185">
        <v>3552421.7700000005</v>
      </c>
      <c r="F28" s="182">
        <v>277718.28999999998</v>
      </c>
      <c r="G28" s="183">
        <v>3830140.0600000005</v>
      </c>
      <c r="H28" s="185">
        <v>3353618.58</v>
      </c>
      <c r="I28" s="182">
        <v>3148852.88</v>
      </c>
      <c r="J28" s="181">
        <v>2821135.47</v>
      </c>
      <c r="K28" s="181">
        <v>327717.40999999968</v>
      </c>
      <c r="L28" s="182">
        <v>681287.18000000063</v>
      </c>
      <c r="M28" s="183"/>
    </row>
    <row r="29" spans="3:13" x14ac:dyDescent="0.25">
      <c r="C29" s="184">
        <v>91</v>
      </c>
      <c r="D29" s="186" t="s">
        <v>297</v>
      </c>
      <c r="E29" s="185">
        <v>1971829.62</v>
      </c>
      <c r="F29" s="182">
        <v>120031.95</v>
      </c>
      <c r="G29" s="183">
        <v>2091861.57</v>
      </c>
      <c r="H29" s="185">
        <v>1848369.06</v>
      </c>
      <c r="I29" s="182">
        <v>1848369.06</v>
      </c>
      <c r="J29" s="181">
        <v>1848369.06</v>
      </c>
      <c r="K29" s="181">
        <v>0</v>
      </c>
      <c r="L29" s="182">
        <v>243492.51</v>
      </c>
      <c r="M29" s="183"/>
    </row>
    <row r="30" spans="3:13" x14ac:dyDescent="0.25">
      <c r="C30" s="184">
        <v>92</v>
      </c>
      <c r="D30" s="186" t="s">
        <v>298</v>
      </c>
      <c r="E30" s="185">
        <v>21318060.170000002</v>
      </c>
      <c r="F30" s="182">
        <v>1523891.46</v>
      </c>
      <c r="G30" s="183">
        <v>22841951.630000003</v>
      </c>
      <c r="H30" s="185">
        <v>13745356.17</v>
      </c>
      <c r="I30" s="182">
        <v>12923739.049999999</v>
      </c>
      <c r="J30" s="181">
        <v>11230638.27</v>
      </c>
      <c r="K30" s="181">
        <v>1693100.7799999993</v>
      </c>
      <c r="L30" s="182">
        <v>9918212.5800000038</v>
      </c>
      <c r="M30" s="183"/>
    </row>
    <row r="31" spans="3:13" x14ac:dyDescent="0.25">
      <c r="C31" s="184">
        <v>93</v>
      </c>
      <c r="D31" s="186" t="s">
        <v>299</v>
      </c>
      <c r="E31" s="187">
        <v>2938341.88</v>
      </c>
      <c r="F31" s="188">
        <v>749397.05</v>
      </c>
      <c r="G31" s="183">
        <v>3687738.9299999997</v>
      </c>
      <c r="H31" s="187">
        <v>2612214.1399999997</v>
      </c>
      <c r="I31" s="188">
        <v>2325243.96</v>
      </c>
      <c r="J31" s="189">
        <v>2177228.77</v>
      </c>
      <c r="K31" s="181">
        <v>148015.18999999994</v>
      </c>
      <c r="L31" s="182">
        <v>1362494.9699999997</v>
      </c>
      <c r="M31" s="183"/>
    </row>
    <row r="32" spans="3:13" x14ac:dyDescent="0.25">
      <c r="C32" s="190"/>
      <c r="D32" s="191" t="s">
        <v>22</v>
      </c>
      <c r="E32" s="192">
        <v>94721152.329999998</v>
      </c>
      <c r="F32" s="192">
        <v>13211226.669999998</v>
      </c>
      <c r="G32" s="193">
        <v>107932379</v>
      </c>
      <c r="H32" s="192">
        <v>81685014.589999989</v>
      </c>
      <c r="I32" s="192">
        <v>75682192.429999992</v>
      </c>
      <c r="J32" s="192">
        <v>68225170.269999996</v>
      </c>
      <c r="K32" s="193">
        <v>7457022.160000002</v>
      </c>
      <c r="L32" s="193">
        <v>32250186.570000008</v>
      </c>
      <c r="M32" s="183"/>
    </row>
    <row r="33" spans="3:13" hidden="1" x14ac:dyDescent="0.25">
      <c r="C33" s="183"/>
      <c r="D33" s="183"/>
      <c r="E33" s="183">
        <f t="shared" ref="E33:L33" si="0">SUM(E12:E31)-E32</f>
        <v>0</v>
      </c>
      <c r="F33" s="183">
        <f t="shared" si="0"/>
        <v>0</v>
      </c>
      <c r="G33" s="183">
        <f t="shared" si="0"/>
        <v>0</v>
      </c>
      <c r="H33" s="183">
        <f t="shared" si="0"/>
        <v>0</v>
      </c>
      <c r="I33" s="183">
        <f t="shared" si="0"/>
        <v>0</v>
      </c>
      <c r="J33" s="183">
        <f t="shared" si="0"/>
        <v>0</v>
      </c>
      <c r="K33" s="183">
        <f t="shared" si="0"/>
        <v>0</v>
      </c>
      <c r="L33" s="183">
        <f t="shared" si="0"/>
        <v>0</v>
      </c>
      <c r="M33" s="183"/>
    </row>
    <row r="34" spans="3:13" x14ac:dyDescent="0.25">
      <c r="C34" s="194"/>
      <c r="D34" s="183"/>
      <c r="E34" s="183"/>
      <c r="F34" s="183"/>
      <c r="G34" s="183"/>
      <c r="H34" s="183"/>
      <c r="I34" s="183"/>
      <c r="J34" s="183"/>
      <c r="K34" s="183"/>
      <c r="L34" s="183"/>
      <c r="M34" s="183"/>
    </row>
  </sheetData>
  <mergeCells count="12">
    <mergeCell ref="K10:K11"/>
    <mergeCell ref="L10:L11"/>
    <mergeCell ref="C5:K5"/>
    <mergeCell ref="C6:L6"/>
    <mergeCell ref="C7:F7"/>
    <mergeCell ref="C8:L8"/>
    <mergeCell ref="C10:C11"/>
    <mergeCell ref="D10:D11"/>
    <mergeCell ref="E10:G10"/>
    <mergeCell ref="H10:H11"/>
    <mergeCell ref="I10:I11"/>
    <mergeCell ref="J10:J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C9E9F-268C-48F4-A8F0-635BDC3F9531}">
  <dimension ref="B1:K15"/>
  <sheetViews>
    <sheetView workbookViewId="0">
      <selection activeCell="M30" sqref="M30"/>
    </sheetView>
  </sheetViews>
  <sheetFormatPr baseColWidth="10" defaultRowHeight="12" x14ac:dyDescent="0.25"/>
  <cols>
    <col min="1" max="1" width="11.5546875" style="170"/>
    <col min="2" max="2" width="10.5546875" style="170" customWidth="1"/>
    <col min="3" max="3" width="24" style="170" customWidth="1"/>
    <col min="4" max="11" width="11.6640625" style="170" customWidth="1"/>
    <col min="12" max="16384" width="11.5546875" style="170"/>
  </cols>
  <sheetData>
    <row r="1" spans="2:11" x14ac:dyDescent="0.25">
      <c r="B1" s="397" t="s">
        <v>307</v>
      </c>
      <c r="C1" s="397"/>
      <c r="D1" s="397"/>
      <c r="E1" s="397"/>
      <c r="F1" s="397"/>
      <c r="G1" s="397"/>
      <c r="H1" s="397"/>
      <c r="I1" s="397"/>
      <c r="J1" s="397"/>
      <c r="K1" s="397"/>
    </row>
    <row r="3" spans="2:11" x14ac:dyDescent="0.25">
      <c r="B3" s="394" t="s">
        <v>0</v>
      </c>
      <c r="C3" s="394" t="s">
        <v>1</v>
      </c>
      <c r="D3" s="398" t="s">
        <v>2</v>
      </c>
      <c r="E3" s="398"/>
      <c r="F3" s="398"/>
      <c r="G3" s="394" t="s">
        <v>23</v>
      </c>
      <c r="H3" s="394" t="s">
        <v>24</v>
      </c>
      <c r="I3" s="394" t="s">
        <v>25</v>
      </c>
      <c r="J3" s="394" t="s">
        <v>26</v>
      </c>
      <c r="K3" s="394" t="s">
        <v>27</v>
      </c>
    </row>
    <row r="4" spans="2:11" x14ac:dyDescent="0.25">
      <c r="B4" s="394"/>
      <c r="C4" s="394"/>
      <c r="D4" s="172" t="s">
        <v>10</v>
      </c>
      <c r="E4" s="172" t="s">
        <v>11</v>
      </c>
      <c r="F4" s="175" t="s">
        <v>12</v>
      </c>
      <c r="G4" s="394"/>
      <c r="H4" s="394"/>
      <c r="I4" s="394"/>
      <c r="J4" s="394"/>
      <c r="K4" s="394"/>
    </row>
    <row r="5" spans="2:11" x14ac:dyDescent="0.25">
      <c r="B5" s="195">
        <v>1</v>
      </c>
      <c r="C5" s="196" t="s">
        <v>28</v>
      </c>
      <c r="D5" s="197">
        <v>34344613.039999999</v>
      </c>
      <c r="E5" s="197">
        <v>-252835.57</v>
      </c>
      <c r="F5" s="204">
        <v>34091777.469999999</v>
      </c>
      <c r="G5" s="197">
        <v>31897710.340000004</v>
      </c>
      <c r="H5" s="197">
        <v>31897710.340000004</v>
      </c>
      <c r="I5" s="197">
        <v>31144679.259999998</v>
      </c>
      <c r="J5" s="204">
        <v>753031.08000000566</v>
      </c>
      <c r="K5" s="204">
        <v>2194067.1299999952</v>
      </c>
    </row>
    <row r="6" spans="2:11" x14ac:dyDescent="0.25">
      <c r="B6" s="198">
        <v>2</v>
      </c>
      <c r="C6" s="199" t="s">
        <v>29</v>
      </c>
      <c r="D6" s="197">
        <v>32430415.539999999</v>
      </c>
      <c r="E6" s="197">
        <v>3298770.16</v>
      </c>
      <c r="F6" s="205">
        <v>35729185.700000003</v>
      </c>
      <c r="G6" s="197">
        <v>31895551.489999998</v>
      </c>
      <c r="H6" s="197">
        <v>30244459.649999999</v>
      </c>
      <c r="I6" s="197">
        <v>24599454.159999996</v>
      </c>
      <c r="J6" s="205">
        <v>5645005.4900000021</v>
      </c>
      <c r="K6" s="205">
        <v>5484726.0500000045</v>
      </c>
    </row>
    <row r="7" spans="2:11" x14ac:dyDescent="0.25">
      <c r="B7" s="198">
        <v>3</v>
      </c>
      <c r="C7" s="199" t="s">
        <v>30</v>
      </c>
      <c r="D7" s="197">
        <v>1167250.5999999999</v>
      </c>
      <c r="E7" s="197">
        <v>0</v>
      </c>
      <c r="F7" s="205">
        <v>1167250.5999999999</v>
      </c>
      <c r="G7" s="197">
        <v>859999.15999999992</v>
      </c>
      <c r="H7" s="197">
        <v>859239.5</v>
      </c>
      <c r="I7" s="197">
        <v>855725.26</v>
      </c>
      <c r="J7" s="205">
        <v>3514.2399999999907</v>
      </c>
      <c r="K7" s="205">
        <v>308011.09999999986</v>
      </c>
    </row>
    <row r="8" spans="2:11" x14ac:dyDescent="0.25">
      <c r="B8" s="198">
        <v>4</v>
      </c>
      <c r="C8" s="199" t="s">
        <v>16</v>
      </c>
      <c r="D8" s="197">
        <v>5634242.2799999993</v>
      </c>
      <c r="E8" s="197">
        <v>513008.37</v>
      </c>
      <c r="F8" s="205">
        <v>6147250.6499999994</v>
      </c>
      <c r="G8" s="197">
        <v>5249374.1099999994</v>
      </c>
      <c r="H8" s="197">
        <v>5021031.8999999985</v>
      </c>
      <c r="I8" s="197">
        <v>4549638.8599999994</v>
      </c>
      <c r="J8" s="205">
        <v>471393.03999999911</v>
      </c>
      <c r="K8" s="205">
        <v>1126218.7500000009</v>
      </c>
    </row>
    <row r="9" spans="2:11" x14ac:dyDescent="0.25">
      <c r="B9" s="198">
        <v>5</v>
      </c>
      <c r="C9" s="199" t="s">
        <v>31</v>
      </c>
      <c r="D9" s="197">
        <v>7262867.21</v>
      </c>
      <c r="E9" s="197">
        <v>-345943.49</v>
      </c>
      <c r="F9" s="205">
        <v>6916923.7199999997</v>
      </c>
      <c r="G9" s="197">
        <v>0</v>
      </c>
      <c r="H9" s="197">
        <v>0</v>
      </c>
      <c r="I9" s="197">
        <v>0</v>
      </c>
      <c r="J9" s="206">
        <v>0</v>
      </c>
      <c r="K9" s="205">
        <v>6916923.7199999997</v>
      </c>
    </row>
    <row r="10" spans="2:11" x14ac:dyDescent="0.25">
      <c r="B10" s="198">
        <v>6</v>
      </c>
      <c r="C10" s="199" t="s">
        <v>32</v>
      </c>
      <c r="D10" s="197">
        <v>10541763.66</v>
      </c>
      <c r="E10" s="197">
        <v>9923227.2000000011</v>
      </c>
      <c r="F10" s="205">
        <v>20464990.859999999</v>
      </c>
      <c r="G10" s="197">
        <v>8735089.2899999991</v>
      </c>
      <c r="H10" s="197">
        <v>4631460.84</v>
      </c>
      <c r="I10" s="197">
        <v>4067784.18</v>
      </c>
      <c r="J10" s="205">
        <v>563676.65999999968</v>
      </c>
      <c r="K10" s="205">
        <v>15833530.02</v>
      </c>
    </row>
    <row r="11" spans="2:11" x14ac:dyDescent="0.25">
      <c r="B11" s="198">
        <v>7</v>
      </c>
      <c r="C11" s="199" t="s">
        <v>19</v>
      </c>
      <c r="D11" s="197">
        <v>0</v>
      </c>
      <c r="E11" s="197">
        <v>45000</v>
      </c>
      <c r="F11" s="197">
        <v>45000</v>
      </c>
      <c r="G11" s="197">
        <v>39401.65</v>
      </c>
      <c r="H11" s="197">
        <v>20401.650000000001</v>
      </c>
      <c r="I11" s="197">
        <v>0</v>
      </c>
      <c r="J11" s="206">
        <v>20401.650000000001</v>
      </c>
      <c r="K11" s="206">
        <v>24598.35</v>
      </c>
    </row>
    <row r="12" spans="2:11" x14ac:dyDescent="0.25">
      <c r="B12" s="198">
        <v>8</v>
      </c>
      <c r="C12" s="199" t="s">
        <v>20</v>
      </c>
      <c r="D12" s="197">
        <v>0</v>
      </c>
      <c r="E12" s="197">
        <v>30000</v>
      </c>
      <c r="F12" s="197">
        <v>30000</v>
      </c>
      <c r="G12" s="197">
        <v>9530</v>
      </c>
      <c r="H12" s="197">
        <v>9530</v>
      </c>
      <c r="I12" s="197">
        <v>9530</v>
      </c>
      <c r="J12" s="206">
        <v>0</v>
      </c>
      <c r="K12" s="206">
        <v>20470</v>
      </c>
    </row>
    <row r="13" spans="2:11" x14ac:dyDescent="0.25">
      <c r="B13" s="200">
        <v>9</v>
      </c>
      <c r="C13" s="201" t="s">
        <v>21</v>
      </c>
      <c r="D13" s="197">
        <v>3340000</v>
      </c>
      <c r="E13" s="197">
        <v>0</v>
      </c>
      <c r="F13" s="205">
        <v>3340000</v>
      </c>
      <c r="G13" s="197">
        <v>2998358.55</v>
      </c>
      <c r="H13" s="197">
        <v>2998358.55</v>
      </c>
      <c r="I13" s="197">
        <v>2998358.55</v>
      </c>
      <c r="J13" s="206">
        <v>0</v>
      </c>
      <c r="K13" s="205">
        <v>341641.45000000019</v>
      </c>
    </row>
    <row r="14" spans="2:11" x14ac:dyDescent="0.25">
      <c r="B14" s="202"/>
      <c r="C14" s="203" t="s">
        <v>22</v>
      </c>
      <c r="D14" s="193">
        <v>94721152.329999983</v>
      </c>
      <c r="E14" s="193">
        <v>13211226.670000002</v>
      </c>
      <c r="F14" s="193">
        <v>107932379</v>
      </c>
      <c r="G14" s="193">
        <v>81685014.589999989</v>
      </c>
      <c r="H14" s="193">
        <v>75682192.430000007</v>
      </c>
      <c r="I14" s="193">
        <v>68225170.269999996</v>
      </c>
      <c r="J14" s="193">
        <v>7457022.1600000076</v>
      </c>
      <c r="K14" s="193">
        <v>32250186.57</v>
      </c>
    </row>
    <row r="15" spans="2:11" x14ac:dyDescent="0.25">
      <c r="I15" s="183"/>
      <c r="J15" s="183"/>
    </row>
  </sheetData>
  <mergeCells count="9">
    <mergeCell ref="B1:K1"/>
    <mergeCell ref="B3:B4"/>
    <mergeCell ref="C3:C4"/>
    <mergeCell ref="D3:F3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0EBB3-8EDB-482D-B015-B66BB7A9BF9F}">
  <dimension ref="B1:M28"/>
  <sheetViews>
    <sheetView workbookViewId="0">
      <selection activeCell="J34" sqref="J34"/>
    </sheetView>
  </sheetViews>
  <sheetFormatPr baseColWidth="10" defaultRowHeight="12" x14ac:dyDescent="0.25"/>
  <cols>
    <col min="1" max="1" width="11.5546875" style="170"/>
    <col min="2" max="2" width="11.21875" style="170" customWidth="1"/>
    <col min="3" max="3" width="17.33203125" style="170" bestFit="1" customWidth="1"/>
    <col min="4" max="7" width="12.33203125" style="183" customWidth="1"/>
    <col min="8" max="8" width="9.88671875" style="183" customWidth="1"/>
    <col min="9" max="9" width="8.6640625" style="183" customWidth="1"/>
    <col min="10" max="13" width="11.88671875" style="183" customWidth="1"/>
    <col min="14" max="16384" width="11.5546875" style="170"/>
  </cols>
  <sheetData>
    <row r="1" spans="2:13" x14ac:dyDescent="0.25">
      <c r="C1" s="397" t="s">
        <v>269</v>
      </c>
      <c r="D1" s="397"/>
      <c r="E1" s="397"/>
      <c r="F1" s="397"/>
      <c r="G1" s="397"/>
      <c r="H1" s="397"/>
      <c r="I1" s="397"/>
      <c r="J1" s="397"/>
      <c r="K1" s="397"/>
      <c r="L1" s="397"/>
    </row>
    <row r="3" spans="2:13" x14ac:dyDescent="0.25">
      <c r="B3" s="405" t="s">
        <v>0</v>
      </c>
      <c r="C3" s="405" t="s">
        <v>1</v>
      </c>
      <c r="D3" s="406" t="s">
        <v>2</v>
      </c>
      <c r="E3" s="406"/>
      <c r="F3" s="406"/>
      <c r="G3" s="403" t="s">
        <v>3</v>
      </c>
      <c r="H3" s="403" t="s">
        <v>4</v>
      </c>
      <c r="I3" s="403" t="s">
        <v>5</v>
      </c>
      <c r="J3" s="403" t="s">
        <v>6</v>
      </c>
      <c r="K3" s="403" t="s">
        <v>7</v>
      </c>
      <c r="L3" s="403" t="s">
        <v>8</v>
      </c>
      <c r="M3" s="403" t="s">
        <v>9</v>
      </c>
    </row>
    <row r="4" spans="2:13" x14ac:dyDescent="0.25">
      <c r="B4" s="405"/>
      <c r="C4" s="405"/>
      <c r="D4" s="207" t="s">
        <v>10</v>
      </c>
      <c r="E4" s="207" t="s">
        <v>11</v>
      </c>
      <c r="F4" s="212" t="s">
        <v>12</v>
      </c>
      <c r="G4" s="403"/>
      <c r="H4" s="403"/>
      <c r="I4" s="403"/>
      <c r="J4" s="403"/>
      <c r="K4" s="403"/>
      <c r="L4" s="404"/>
      <c r="M4" s="403"/>
    </row>
    <row r="5" spans="2:13" x14ac:dyDescent="0.25">
      <c r="B5" s="195">
        <v>1</v>
      </c>
      <c r="C5" s="208" t="s">
        <v>13</v>
      </c>
      <c r="D5" s="209">
        <v>21211361.160000004</v>
      </c>
      <c r="E5" s="209">
        <v>0</v>
      </c>
      <c r="F5" s="183">
        <v>21211361.160000004</v>
      </c>
      <c r="G5" s="209">
        <v>22826249.530000001</v>
      </c>
      <c r="H5" s="209">
        <v>218584.63999999998</v>
      </c>
      <c r="I5" s="209">
        <v>0</v>
      </c>
      <c r="J5" s="209">
        <v>22607664.890000001</v>
      </c>
      <c r="K5" s="209">
        <v>21686339.699999999</v>
      </c>
      <c r="L5" s="179">
        <v>921325.19000000134</v>
      </c>
      <c r="M5" s="180">
        <v>1396303.7299999967</v>
      </c>
    </row>
    <row r="6" spans="2:13" x14ac:dyDescent="0.25">
      <c r="B6" s="198">
        <v>2</v>
      </c>
      <c r="C6" s="210" t="s">
        <v>14</v>
      </c>
      <c r="D6" s="209">
        <v>650000</v>
      </c>
      <c r="E6" s="209">
        <v>0</v>
      </c>
      <c r="F6" s="183">
        <v>650000</v>
      </c>
      <c r="G6" s="209">
        <v>681468.3</v>
      </c>
      <c r="H6" s="209">
        <v>18669.12</v>
      </c>
      <c r="I6" s="209">
        <v>0</v>
      </c>
      <c r="J6" s="209">
        <v>662799.18000000005</v>
      </c>
      <c r="K6" s="209">
        <v>300305.96000000002</v>
      </c>
      <c r="L6" s="182">
        <v>362493.22000000003</v>
      </c>
      <c r="M6" s="181">
        <v>12799.180000000051</v>
      </c>
    </row>
    <row r="7" spans="2:13" x14ac:dyDescent="0.25">
      <c r="B7" s="198">
        <v>3</v>
      </c>
      <c r="C7" s="210" t="s">
        <v>15</v>
      </c>
      <c r="D7" s="209">
        <v>18407297.959999993</v>
      </c>
      <c r="E7" s="209">
        <v>2201035.2599999998</v>
      </c>
      <c r="F7" s="183">
        <v>20608333.219999991</v>
      </c>
      <c r="G7" s="209">
        <v>22292990.259999998</v>
      </c>
      <c r="H7" s="209">
        <v>876183.18000000017</v>
      </c>
      <c r="I7" s="209">
        <v>0</v>
      </c>
      <c r="J7" s="209">
        <v>21416807.079999994</v>
      </c>
      <c r="K7" s="209">
        <v>18171946.379999999</v>
      </c>
      <c r="L7" s="182">
        <v>3244860.6999999955</v>
      </c>
      <c r="M7" s="181">
        <v>808473.86000000313</v>
      </c>
    </row>
    <row r="8" spans="2:13" x14ac:dyDescent="0.25">
      <c r="B8" s="198">
        <v>4</v>
      </c>
      <c r="C8" s="210" t="s">
        <v>16</v>
      </c>
      <c r="D8" s="209">
        <v>42555196.00999999</v>
      </c>
      <c r="E8" s="209">
        <v>45100.729999999996</v>
      </c>
      <c r="F8" s="183">
        <v>42600296.739999987</v>
      </c>
      <c r="G8" s="209">
        <v>34550914.140000001</v>
      </c>
      <c r="H8" s="209">
        <v>65669.27</v>
      </c>
      <c r="I8" s="209">
        <v>0</v>
      </c>
      <c r="J8" s="209">
        <v>34485244.869999997</v>
      </c>
      <c r="K8" s="209">
        <v>33591428.420000002</v>
      </c>
      <c r="L8" s="182">
        <v>893816.44999999553</v>
      </c>
      <c r="M8" s="181">
        <v>-8115051.8699999899</v>
      </c>
    </row>
    <row r="9" spans="2:13" x14ac:dyDescent="0.25">
      <c r="B9" s="198">
        <v>5</v>
      </c>
      <c r="C9" s="210" t="s">
        <v>17</v>
      </c>
      <c r="D9" s="209">
        <v>1360533.54</v>
      </c>
      <c r="E9" s="209">
        <v>0</v>
      </c>
      <c r="F9" s="183">
        <v>1360533.54</v>
      </c>
      <c r="G9" s="209">
        <v>460715.04</v>
      </c>
      <c r="H9" s="209">
        <v>0</v>
      </c>
      <c r="I9" s="209">
        <v>0</v>
      </c>
      <c r="J9" s="209">
        <v>460715.04</v>
      </c>
      <c r="K9" s="209">
        <v>389281.04</v>
      </c>
      <c r="L9" s="182">
        <v>71434</v>
      </c>
      <c r="M9" s="181">
        <v>-899818.5</v>
      </c>
    </row>
    <row r="10" spans="2:13" x14ac:dyDescent="0.25">
      <c r="B10" s="198">
        <v>6</v>
      </c>
      <c r="C10" s="210" t="s">
        <v>18</v>
      </c>
      <c r="D10" s="209">
        <v>0</v>
      </c>
      <c r="E10" s="209">
        <v>0</v>
      </c>
      <c r="F10" s="183">
        <v>0</v>
      </c>
      <c r="G10" s="209">
        <v>0</v>
      </c>
      <c r="H10" s="209">
        <v>0</v>
      </c>
      <c r="I10" s="209">
        <v>0</v>
      </c>
      <c r="J10" s="209">
        <v>0</v>
      </c>
      <c r="K10" s="209">
        <v>0</v>
      </c>
      <c r="L10" s="182">
        <v>0</v>
      </c>
      <c r="M10" s="181">
        <v>0</v>
      </c>
    </row>
    <row r="11" spans="2:13" x14ac:dyDescent="0.25">
      <c r="B11" s="198">
        <v>7</v>
      </c>
      <c r="C11" s="210" t="s">
        <v>19</v>
      </c>
      <c r="D11" s="209">
        <v>6336763.6600000001</v>
      </c>
      <c r="E11" s="209">
        <v>1746197.28</v>
      </c>
      <c r="F11" s="183">
        <v>8082960.9400000004</v>
      </c>
      <c r="G11" s="209">
        <v>989948.84</v>
      </c>
      <c r="H11" s="209">
        <v>25129.57</v>
      </c>
      <c r="I11" s="209">
        <v>0</v>
      </c>
      <c r="J11" s="209">
        <v>964819.27</v>
      </c>
      <c r="K11" s="209">
        <v>963157.27</v>
      </c>
      <c r="L11" s="182">
        <v>1662</v>
      </c>
      <c r="M11" s="181">
        <v>-7118141.6699999999</v>
      </c>
    </row>
    <row r="12" spans="2:13" x14ac:dyDescent="0.25">
      <c r="B12" s="198">
        <v>8</v>
      </c>
      <c r="C12" s="210" t="s">
        <v>20</v>
      </c>
      <c r="D12" s="209">
        <v>0</v>
      </c>
      <c r="E12" s="209">
        <v>7974706.6399999997</v>
      </c>
      <c r="F12" s="183">
        <v>7974706.6399999997</v>
      </c>
      <c r="G12" s="209">
        <v>9530</v>
      </c>
      <c r="H12" s="209">
        <v>0</v>
      </c>
      <c r="I12" s="209">
        <v>0</v>
      </c>
      <c r="J12" s="209">
        <v>9530</v>
      </c>
      <c r="K12" s="209">
        <v>2729.1</v>
      </c>
      <c r="L12" s="182">
        <v>6800.9</v>
      </c>
      <c r="M12" s="181">
        <v>-7965176.6399999997</v>
      </c>
    </row>
    <row r="13" spans="2:13" x14ac:dyDescent="0.25">
      <c r="B13" s="200">
        <v>9</v>
      </c>
      <c r="C13" s="211" t="s">
        <v>21</v>
      </c>
      <c r="D13" s="209">
        <v>4200000</v>
      </c>
      <c r="E13" s="209">
        <v>1250686.76</v>
      </c>
      <c r="F13" s="183">
        <v>5450686.7599999998</v>
      </c>
      <c r="G13" s="209">
        <v>5250686.72</v>
      </c>
      <c r="H13" s="209">
        <v>0</v>
      </c>
      <c r="I13" s="209">
        <v>0</v>
      </c>
      <c r="J13" s="209">
        <v>5250686.72</v>
      </c>
      <c r="K13" s="209">
        <v>5250686.72</v>
      </c>
      <c r="L13" s="182">
        <v>0</v>
      </c>
      <c r="M13" s="181">
        <v>-200000.04000000004</v>
      </c>
    </row>
    <row r="14" spans="2:13" x14ac:dyDescent="0.25">
      <c r="B14" s="202"/>
      <c r="C14" s="203" t="s">
        <v>22</v>
      </c>
      <c r="D14" s="193">
        <v>94721152.329999998</v>
      </c>
      <c r="E14" s="193">
        <v>13217726.67</v>
      </c>
      <c r="F14" s="193">
        <v>107938878.99999999</v>
      </c>
      <c r="G14" s="193">
        <v>87062502.830000013</v>
      </c>
      <c r="H14" s="193">
        <v>1204235.7800000003</v>
      </c>
      <c r="I14" s="193">
        <v>0</v>
      </c>
      <c r="J14" s="193">
        <v>85858267.049999982</v>
      </c>
      <c r="K14" s="193">
        <v>80355874.590000004</v>
      </c>
      <c r="L14" s="193">
        <v>5502392.4599999925</v>
      </c>
      <c r="M14" s="193">
        <v>-22080611.949999988</v>
      </c>
    </row>
    <row r="18" spans="3:7" ht="13.2" x14ac:dyDescent="0.25">
      <c r="C18" s="401" t="s">
        <v>308</v>
      </c>
      <c r="D18" s="401"/>
      <c r="E18" s="401"/>
      <c r="F18" s="401"/>
      <c r="G18" s="401"/>
    </row>
    <row r="19" spans="3:7" ht="13.2" x14ac:dyDescent="0.25">
      <c r="C19" s="80"/>
      <c r="D19" s="80"/>
      <c r="E19" s="80"/>
      <c r="F19" s="30"/>
      <c r="G19" s="30"/>
    </row>
    <row r="20" spans="3:7" x14ac:dyDescent="0.25">
      <c r="C20" s="402" t="s">
        <v>270</v>
      </c>
      <c r="D20" s="402"/>
      <c r="E20" s="402" t="s">
        <v>6</v>
      </c>
      <c r="F20" s="402" t="s">
        <v>24</v>
      </c>
      <c r="G20" s="402" t="s">
        <v>271</v>
      </c>
    </row>
    <row r="21" spans="3:7" x14ac:dyDescent="0.25">
      <c r="C21" s="402"/>
      <c r="D21" s="402"/>
      <c r="E21" s="402"/>
      <c r="F21" s="402"/>
      <c r="G21" s="402"/>
    </row>
    <row r="22" spans="3:7" ht="13.2" x14ac:dyDescent="0.25">
      <c r="C22" s="213" t="s">
        <v>272</v>
      </c>
      <c r="D22" s="32"/>
      <c r="E22" s="33">
        <v>79633231.059999987</v>
      </c>
      <c r="F22" s="33">
        <v>68022441.390000001</v>
      </c>
      <c r="G22" s="33">
        <v>11610789.669999987</v>
      </c>
    </row>
    <row r="23" spans="3:7" ht="13.2" x14ac:dyDescent="0.25">
      <c r="C23" s="214" t="s">
        <v>273</v>
      </c>
      <c r="D23" s="34"/>
      <c r="E23" s="35">
        <v>964819.27</v>
      </c>
      <c r="F23" s="35">
        <v>4651862.49</v>
      </c>
      <c r="G23" s="35">
        <v>-3687043.22</v>
      </c>
    </row>
    <row r="24" spans="3:7" ht="13.2" x14ac:dyDescent="0.25">
      <c r="C24" s="215" t="s">
        <v>274</v>
      </c>
      <c r="D24" s="34"/>
      <c r="E24" s="136">
        <v>80598050.329999983</v>
      </c>
      <c r="F24" s="136">
        <v>72674303.879999995</v>
      </c>
      <c r="G24" s="136">
        <v>7923746.4499999862</v>
      </c>
    </row>
    <row r="25" spans="3:7" ht="13.2" x14ac:dyDescent="0.25">
      <c r="C25" s="214" t="s">
        <v>275</v>
      </c>
      <c r="D25" s="34"/>
      <c r="E25" s="35">
        <v>9530</v>
      </c>
      <c r="F25" s="35">
        <v>9530</v>
      </c>
      <c r="G25" s="35">
        <v>0</v>
      </c>
    </row>
    <row r="26" spans="3:7" ht="13.2" x14ac:dyDescent="0.25">
      <c r="C26" s="214" t="s">
        <v>276</v>
      </c>
      <c r="D26" s="34"/>
      <c r="E26" s="35">
        <v>5250686.72</v>
      </c>
      <c r="F26" s="35">
        <v>2998358.55</v>
      </c>
      <c r="G26" s="35">
        <v>2252328.17</v>
      </c>
    </row>
    <row r="27" spans="3:7" ht="13.2" x14ac:dyDescent="0.25">
      <c r="C27" s="216" t="s">
        <v>277</v>
      </c>
      <c r="D27" s="34"/>
      <c r="E27" s="137">
        <v>5260216.72</v>
      </c>
      <c r="F27" s="137">
        <v>3007888.55</v>
      </c>
      <c r="G27" s="137">
        <v>2252328.17</v>
      </c>
    </row>
    <row r="28" spans="3:7" ht="13.2" x14ac:dyDescent="0.25">
      <c r="C28" s="217" t="s">
        <v>278</v>
      </c>
      <c r="D28" s="218"/>
      <c r="E28" s="138">
        <v>85858267.049999982</v>
      </c>
      <c r="F28" s="138">
        <v>75682192.429999992</v>
      </c>
      <c r="G28" s="39">
        <v>10176074.619999986</v>
      </c>
    </row>
  </sheetData>
  <mergeCells count="16">
    <mergeCell ref="M3:M4"/>
    <mergeCell ref="B3:B4"/>
    <mergeCell ref="C3:C4"/>
    <mergeCell ref="D3:F3"/>
    <mergeCell ref="G3:G4"/>
    <mergeCell ref="H3:H4"/>
    <mergeCell ref="C1:L1"/>
    <mergeCell ref="C18:G18"/>
    <mergeCell ref="C20:D21"/>
    <mergeCell ref="E20:E21"/>
    <mergeCell ref="F20:F21"/>
    <mergeCell ref="G20:G21"/>
    <mergeCell ref="I3:I4"/>
    <mergeCell ref="J3:J4"/>
    <mergeCell ref="K3:K4"/>
    <mergeCell ref="L3:L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6A75C-ADCC-42D3-B9A2-9A7E538576F2}">
  <dimension ref="B4:J46"/>
  <sheetViews>
    <sheetView topLeftCell="A14" workbookViewId="0">
      <selection activeCell="J14" sqref="J14"/>
    </sheetView>
  </sheetViews>
  <sheetFormatPr baseColWidth="10" defaultRowHeight="14.4" x14ac:dyDescent="0.3"/>
  <cols>
    <col min="1" max="1" width="11.5546875" style="219"/>
    <col min="2" max="2" width="39.33203125" style="219" bestFit="1" customWidth="1"/>
    <col min="3" max="3" width="12.109375" style="220" customWidth="1"/>
    <col min="4" max="4" width="30.77734375" style="219" customWidth="1"/>
    <col min="5" max="5" width="12.77734375" style="219" customWidth="1"/>
    <col min="6" max="6" width="14.21875" style="219" bestFit="1" customWidth="1"/>
    <col min="7" max="7" width="11.5546875" style="219"/>
    <col min="8" max="8" width="12.6640625" style="219" bestFit="1" customWidth="1"/>
    <col min="9" max="9" width="15.109375" style="219" bestFit="1" customWidth="1"/>
    <col min="10" max="16384" width="11.5546875" style="219"/>
  </cols>
  <sheetData>
    <row r="4" spans="2:5" ht="15" thickBot="1" x14ac:dyDescent="0.35"/>
    <row r="5" spans="2:5" ht="28.2" thickBot="1" x14ac:dyDescent="0.35">
      <c r="B5" s="221" t="s">
        <v>309</v>
      </c>
      <c r="C5" s="222" t="s">
        <v>310</v>
      </c>
      <c r="D5" s="223" t="s">
        <v>311</v>
      </c>
      <c r="E5" s="222" t="s">
        <v>312</v>
      </c>
    </row>
    <row r="6" spans="2:5" ht="15" thickBot="1" x14ac:dyDescent="0.35">
      <c r="B6" s="224" t="s">
        <v>313</v>
      </c>
      <c r="C6" s="225"/>
      <c r="D6" s="226"/>
      <c r="E6" s="227"/>
    </row>
    <row r="7" spans="2:5" ht="15" thickBot="1" x14ac:dyDescent="0.35">
      <c r="B7" s="228" t="s">
        <v>314</v>
      </c>
      <c r="C7" s="229" t="s">
        <v>315</v>
      </c>
      <c r="D7" s="230" t="s">
        <v>316</v>
      </c>
      <c r="E7" s="231">
        <v>1</v>
      </c>
    </row>
    <row r="8" spans="2:5" ht="15" thickBot="1" x14ac:dyDescent="0.35">
      <c r="B8" s="228" t="s">
        <v>317</v>
      </c>
      <c r="C8" s="229" t="s">
        <v>315</v>
      </c>
      <c r="D8" s="230" t="s">
        <v>316</v>
      </c>
      <c r="E8" s="231">
        <v>1</v>
      </c>
    </row>
    <row r="9" spans="2:5" ht="15" thickBot="1" x14ac:dyDescent="0.35">
      <c r="B9" s="232" t="s">
        <v>318</v>
      </c>
      <c r="C9" s="229" t="s">
        <v>315</v>
      </c>
      <c r="D9" s="230" t="s">
        <v>316</v>
      </c>
      <c r="E9" s="231">
        <v>1</v>
      </c>
    </row>
    <row r="10" spans="2:5" ht="15" thickBot="1" x14ac:dyDescent="0.35">
      <c r="B10" s="224" t="s">
        <v>319</v>
      </c>
      <c r="C10" s="225"/>
      <c r="D10" s="226"/>
      <c r="E10" s="227"/>
    </row>
    <row r="11" spans="2:5" ht="15" thickBot="1" x14ac:dyDescent="0.35">
      <c r="B11" s="228" t="s">
        <v>320</v>
      </c>
      <c r="C11" s="229" t="s">
        <v>315</v>
      </c>
      <c r="D11" s="230" t="s">
        <v>316</v>
      </c>
      <c r="E11" s="231">
        <v>1</v>
      </c>
    </row>
    <row r="12" spans="2:5" ht="15" thickBot="1" x14ac:dyDescent="0.35">
      <c r="B12" s="228" t="s">
        <v>321</v>
      </c>
      <c r="C12" s="229" t="s">
        <v>315</v>
      </c>
      <c r="D12" s="230" t="s">
        <v>316</v>
      </c>
      <c r="E12" s="231">
        <v>1</v>
      </c>
    </row>
    <row r="13" spans="2:5" ht="15" thickBot="1" x14ac:dyDescent="0.35">
      <c r="B13" s="228" t="s">
        <v>322</v>
      </c>
      <c r="C13" s="229" t="s">
        <v>315</v>
      </c>
      <c r="D13" s="230" t="s">
        <v>316</v>
      </c>
      <c r="E13" s="231">
        <v>1</v>
      </c>
    </row>
    <row r="14" spans="2:5" ht="28.2" thickBot="1" x14ac:dyDescent="0.35">
      <c r="B14" s="232" t="s">
        <v>323</v>
      </c>
      <c r="C14" s="229" t="s">
        <v>315</v>
      </c>
      <c r="D14" s="230" t="s">
        <v>316</v>
      </c>
      <c r="E14" s="231">
        <v>1</v>
      </c>
    </row>
    <row r="15" spans="2:5" ht="15" thickBot="1" x14ac:dyDescent="0.35">
      <c r="B15" s="224" t="s">
        <v>324</v>
      </c>
      <c r="C15" s="225"/>
      <c r="D15" s="226"/>
      <c r="E15" s="227"/>
    </row>
    <row r="16" spans="2:5" ht="15" thickBot="1" x14ac:dyDescent="0.35">
      <c r="B16" s="228" t="s">
        <v>325</v>
      </c>
      <c r="C16" s="229" t="s">
        <v>315</v>
      </c>
      <c r="D16" s="230" t="s">
        <v>316</v>
      </c>
      <c r="E16" s="233">
        <v>0.62919999999999998</v>
      </c>
    </row>
    <row r="19" spans="4:7" x14ac:dyDescent="0.3">
      <c r="D19" s="219" t="s">
        <v>326</v>
      </c>
    </row>
    <row r="20" spans="4:7" ht="15" thickBot="1" x14ac:dyDescent="0.35"/>
    <row r="21" spans="4:7" ht="15" thickBot="1" x14ac:dyDescent="0.35">
      <c r="D21" s="221" t="s">
        <v>327</v>
      </c>
      <c r="E21" s="222" t="s">
        <v>300</v>
      </c>
    </row>
    <row r="22" spans="4:7" ht="15" thickBot="1" x14ac:dyDescent="0.35">
      <c r="D22" s="228" t="s">
        <v>328</v>
      </c>
      <c r="E22" s="234">
        <v>316096.99</v>
      </c>
    </row>
    <row r="23" spans="4:7" ht="15" thickBot="1" x14ac:dyDescent="0.35">
      <c r="D23" s="228" t="s">
        <v>329</v>
      </c>
      <c r="E23" s="234">
        <v>-1339343.03</v>
      </c>
    </row>
    <row r="24" spans="4:7" ht="15" thickBot="1" x14ac:dyDescent="0.35">
      <c r="D24" s="228" t="s">
        <v>330</v>
      </c>
      <c r="E24" s="234">
        <v>-30051.62</v>
      </c>
    </row>
    <row r="25" spans="4:7" ht="15" thickBot="1" x14ac:dyDescent="0.35">
      <c r="D25" s="228" t="s">
        <v>331</v>
      </c>
      <c r="E25" s="234">
        <v>602000</v>
      </c>
    </row>
    <row r="26" spans="4:7" ht="15" thickBot="1" x14ac:dyDescent="0.35">
      <c r="D26" s="235" t="s">
        <v>332</v>
      </c>
      <c r="E26" s="236">
        <v>-451297.66000000015</v>
      </c>
    </row>
    <row r="28" spans="4:7" ht="27.6" x14ac:dyDescent="0.3">
      <c r="D28" s="237" t="s">
        <v>309</v>
      </c>
      <c r="E28" s="238" t="s">
        <v>333</v>
      </c>
      <c r="F28" s="238" t="s">
        <v>334</v>
      </c>
      <c r="G28" s="238" t="s">
        <v>335</v>
      </c>
    </row>
    <row r="29" spans="4:7" x14ac:dyDescent="0.3">
      <c r="D29" s="239" t="s">
        <v>336</v>
      </c>
      <c r="E29" s="240" t="s">
        <v>337</v>
      </c>
      <c r="F29" s="241">
        <v>61122676.12999998</v>
      </c>
      <c r="G29" s="242">
        <v>0.77505825645877047</v>
      </c>
    </row>
    <row r="30" spans="4:7" x14ac:dyDescent="0.3">
      <c r="D30" s="239" t="s">
        <v>314</v>
      </c>
      <c r="E30" s="240" t="s">
        <v>337</v>
      </c>
      <c r="F30" s="241">
        <v>2793129.31</v>
      </c>
      <c r="G30" s="242">
        <v>3.5417918032059986E-2</v>
      </c>
    </row>
    <row r="31" spans="4:7" ht="27.6" x14ac:dyDescent="0.3">
      <c r="D31" s="244" t="s">
        <v>317</v>
      </c>
      <c r="E31" s="240" t="s">
        <v>337</v>
      </c>
      <c r="F31" s="241">
        <v>7611964.1999999993</v>
      </c>
      <c r="G31" s="242">
        <v>9.6522535900271308E-2</v>
      </c>
    </row>
    <row r="32" spans="4:7" x14ac:dyDescent="0.3">
      <c r="D32" s="244" t="s">
        <v>318</v>
      </c>
      <c r="E32" s="240" t="s">
        <v>337</v>
      </c>
      <c r="F32" s="241">
        <v>582360.90000000014</v>
      </c>
      <c r="G32" s="242">
        <v>7.3845527120535237E-3</v>
      </c>
    </row>
    <row r="33" spans="4:10" x14ac:dyDescent="0.3">
      <c r="D33" s="239" t="s">
        <v>320</v>
      </c>
      <c r="E33" s="240" t="s">
        <v>338</v>
      </c>
      <c r="F33" s="241">
        <v>521193.85999999993</v>
      </c>
      <c r="G33" s="242">
        <v>6.6089319052303188E-3</v>
      </c>
    </row>
    <row r="34" spans="4:10" x14ac:dyDescent="0.3">
      <c r="D34" s="239" t="s">
        <v>321</v>
      </c>
      <c r="E34" s="240" t="s">
        <v>338</v>
      </c>
      <c r="F34" s="241">
        <v>1451976.78</v>
      </c>
      <c r="G34" s="242">
        <v>1.8411605361190526E-2</v>
      </c>
    </row>
    <row r="35" spans="4:10" x14ac:dyDescent="0.3">
      <c r="D35" s="239" t="s">
        <v>322</v>
      </c>
      <c r="E35" s="240" t="s">
        <v>338</v>
      </c>
      <c r="F35" s="241">
        <v>1520297.7900000003</v>
      </c>
      <c r="G35" s="242">
        <v>1.927794116719285E-2</v>
      </c>
    </row>
    <row r="36" spans="4:10" ht="41.4" x14ac:dyDescent="0.3">
      <c r="D36" s="244" t="s">
        <v>323</v>
      </c>
      <c r="E36" s="240" t="s">
        <v>338</v>
      </c>
      <c r="F36" s="241">
        <v>2291707.3400000008</v>
      </c>
      <c r="G36" s="242">
        <v>2.9059701042480648E-2</v>
      </c>
    </row>
    <row r="37" spans="4:10" x14ac:dyDescent="0.3">
      <c r="D37" s="239" t="s">
        <v>325</v>
      </c>
      <c r="E37" s="240" t="s">
        <v>337</v>
      </c>
      <c r="F37" s="241">
        <v>966734.86</v>
      </c>
      <c r="G37" s="242">
        <v>1.2258557420750056E-2</v>
      </c>
    </row>
    <row r="38" spans="4:10" x14ac:dyDescent="0.3">
      <c r="D38" s="245"/>
      <c r="E38" s="245"/>
      <c r="F38" s="246">
        <v>78862041.170000002</v>
      </c>
      <c r="G38" s="242">
        <v>0.99999999999999967</v>
      </c>
    </row>
    <row r="39" spans="4:10" x14ac:dyDescent="0.3">
      <c r="D39" s="220"/>
      <c r="E39" s="220"/>
      <c r="F39" s="220"/>
      <c r="G39" s="220"/>
      <c r="J39" s="220"/>
    </row>
    <row r="40" spans="4:10" x14ac:dyDescent="0.3">
      <c r="D40" s="220"/>
      <c r="E40" s="220"/>
      <c r="F40" s="220"/>
      <c r="G40" s="220"/>
      <c r="J40" s="220"/>
    </row>
    <row r="41" spans="4:10" x14ac:dyDescent="0.3">
      <c r="D41" s="220"/>
      <c r="E41" s="220"/>
      <c r="F41" s="220"/>
      <c r="G41" s="220"/>
      <c r="J41" s="220"/>
    </row>
    <row r="43" spans="4:10" x14ac:dyDescent="0.3">
      <c r="I43" s="243"/>
    </row>
    <row r="46" spans="4:10" x14ac:dyDescent="0.3">
      <c r="I46" s="24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236F1-E7DE-46CC-81E9-F88DC7CB70CF}">
  <dimension ref="B4:F59"/>
  <sheetViews>
    <sheetView workbookViewId="0">
      <selection activeCell="D38" sqref="D38"/>
    </sheetView>
  </sheetViews>
  <sheetFormatPr baseColWidth="10" defaultRowHeight="12" x14ac:dyDescent="0.25"/>
  <cols>
    <col min="1" max="2" width="11.5546875" style="251"/>
    <col min="3" max="3" width="46.109375" style="251" customWidth="1"/>
    <col min="4" max="4" width="13.6640625" style="251" customWidth="1"/>
    <col min="5" max="5" width="13.21875" style="251" customWidth="1"/>
    <col min="6" max="6" width="14" style="251" customWidth="1"/>
    <col min="7" max="16384" width="11.5546875" style="251"/>
  </cols>
  <sheetData>
    <row r="4" spans="2:6" ht="34.200000000000003" x14ac:dyDescent="0.25">
      <c r="B4" s="247"/>
      <c r="C4" s="248" t="s">
        <v>339</v>
      </c>
      <c r="D4" s="249" t="s">
        <v>340</v>
      </c>
      <c r="E4" s="250" t="s">
        <v>139</v>
      </c>
      <c r="F4" s="250" t="s">
        <v>140</v>
      </c>
    </row>
    <row r="5" spans="2:6" x14ac:dyDescent="0.25">
      <c r="B5" s="247"/>
      <c r="C5" s="252" t="s">
        <v>342</v>
      </c>
      <c r="D5" s="253">
        <v>-1906073.7199999993</v>
      </c>
      <c r="E5" s="254">
        <v>0</v>
      </c>
      <c r="F5" s="254">
        <v>-4787063.18</v>
      </c>
    </row>
    <row r="6" spans="2:6" x14ac:dyDescent="0.25">
      <c r="C6" s="255" t="s">
        <v>42</v>
      </c>
      <c r="D6" s="256">
        <v>-1906073.7199999993</v>
      </c>
      <c r="E6" s="257">
        <v>0</v>
      </c>
      <c r="F6" s="257">
        <v>-4787063.18</v>
      </c>
    </row>
    <row r="7" spans="2:6" x14ac:dyDescent="0.25">
      <c r="C7" s="258" t="s">
        <v>46</v>
      </c>
      <c r="D7" s="251">
        <v>-1906073.7199999993</v>
      </c>
      <c r="E7" s="259">
        <v>0</v>
      </c>
      <c r="F7" s="259">
        <v>-4787063.18</v>
      </c>
    </row>
    <row r="8" spans="2:6" x14ac:dyDescent="0.25">
      <c r="C8" s="260"/>
      <c r="E8" s="259"/>
      <c r="F8" s="260"/>
    </row>
    <row r="9" spans="2:6" x14ac:dyDescent="0.25">
      <c r="C9" s="261" t="s">
        <v>343</v>
      </c>
      <c r="D9" s="256">
        <v>-145639.85</v>
      </c>
      <c r="E9" s="262">
        <v>0</v>
      </c>
      <c r="F9" s="262">
        <v>-4430401.0799999991</v>
      </c>
    </row>
    <row r="10" spans="2:6" x14ac:dyDescent="0.25">
      <c r="C10" s="255" t="s">
        <v>51</v>
      </c>
      <c r="D10" s="251">
        <v>-145639.85</v>
      </c>
      <c r="E10" s="259">
        <v>0</v>
      </c>
      <c r="F10" s="259">
        <v>-4430401.0799999991</v>
      </c>
    </row>
    <row r="11" spans="2:6" x14ac:dyDescent="0.25">
      <c r="B11" s="247"/>
      <c r="C11" s="263" t="s">
        <v>59</v>
      </c>
      <c r="D11" s="264">
        <v>-2051713.5699999994</v>
      </c>
      <c r="E11" s="265">
        <v>0</v>
      </c>
      <c r="F11" s="265">
        <v>-9217464.2599999979</v>
      </c>
    </row>
    <row r="13" spans="2:6" x14ac:dyDescent="0.25">
      <c r="C13" s="266"/>
      <c r="E13" s="266"/>
    </row>
    <row r="15" spans="2:6" ht="34.200000000000003" x14ac:dyDescent="0.25">
      <c r="B15" s="247"/>
      <c r="C15" s="248" t="s">
        <v>339</v>
      </c>
      <c r="D15" s="267" t="s">
        <v>340</v>
      </c>
      <c r="E15" s="250" t="s">
        <v>139</v>
      </c>
      <c r="F15" s="268" t="s">
        <v>140</v>
      </c>
    </row>
    <row r="16" spans="2:6" x14ac:dyDescent="0.25">
      <c r="B16" s="247"/>
      <c r="C16" s="269" t="s">
        <v>62</v>
      </c>
      <c r="D16" s="270">
        <v>-1875531.1499999992</v>
      </c>
      <c r="E16" s="271">
        <v>5842092.8069326738</v>
      </c>
      <c r="F16" s="272">
        <v>-10629155.99</v>
      </c>
    </row>
    <row r="17" spans="2:6" x14ac:dyDescent="0.25">
      <c r="C17" s="273" t="s">
        <v>64</v>
      </c>
      <c r="D17" s="274">
        <v>0</v>
      </c>
      <c r="E17" s="260">
        <v>0</v>
      </c>
      <c r="F17" s="275">
        <v>-6846646.25</v>
      </c>
    </row>
    <row r="18" spans="2:6" x14ac:dyDescent="0.25">
      <c r="C18" s="273" t="s">
        <v>65</v>
      </c>
      <c r="D18" s="276">
        <v>-1875531.1499999992</v>
      </c>
      <c r="E18" s="277">
        <v>5669160.6702314503</v>
      </c>
      <c r="F18" s="278">
        <v>-41600.589999999997</v>
      </c>
    </row>
    <row r="19" spans="2:6" x14ac:dyDescent="0.25">
      <c r="C19" s="279" t="s">
        <v>66</v>
      </c>
      <c r="D19" s="274">
        <v>-1934195.6099999992</v>
      </c>
      <c r="E19" s="260">
        <v>5742387.6702314503</v>
      </c>
      <c r="F19" s="275">
        <v>0</v>
      </c>
    </row>
    <row r="20" spans="2:6" x14ac:dyDescent="0.25">
      <c r="C20" s="279" t="s">
        <v>67</v>
      </c>
      <c r="D20" s="274">
        <v>58664.460000000006</v>
      </c>
      <c r="E20" s="260">
        <v>-73227</v>
      </c>
      <c r="F20" s="275">
        <v>-41600.589999999997</v>
      </c>
    </row>
    <row r="21" spans="2:6" x14ac:dyDescent="0.25">
      <c r="C21" s="273" t="s">
        <v>69</v>
      </c>
      <c r="D21" s="274">
        <v>0</v>
      </c>
      <c r="E21" s="260">
        <v>0</v>
      </c>
      <c r="F21" s="275">
        <v>-3740909.1500000004</v>
      </c>
    </row>
    <row r="22" spans="2:6" x14ac:dyDescent="0.25">
      <c r="C22" s="273" t="s">
        <v>70</v>
      </c>
      <c r="D22" s="274">
        <v>0</v>
      </c>
      <c r="E22" s="260">
        <v>172932.136701223</v>
      </c>
      <c r="F22" s="275">
        <v>0</v>
      </c>
    </row>
    <row r="23" spans="2:6" x14ac:dyDescent="0.25">
      <c r="C23" s="280"/>
      <c r="D23" s="274"/>
      <c r="E23" s="260"/>
      <c r="F23" s="275"/>
    </row>
    <row r="24" spans="2:6" x14ac:dyDescent="0.25">
      <c r="B24" s="247"/>
      <c r="C24" s="281" t="s">
        <v>71</v>
      </c>
      <c r="D24" s="270">
        <v>-176182.42</v>
      </c>
      <c r="E24" s="271">
        <v>0</v>
      </c>
      <c r="F24" s="272">
        <v>-2840342.03</v>
      </c>
    </row>
    <row r="25" spans="2:6" x14ac:dyDescent="0.25">
      <c r="C25" s="273" t="s">
        <v>72</v>
      </c>
      <c r="D25" s="274">
        <v>-176182.42</v>
      </c>
      <c r="E25" s="260">
        <v>0</v>
      </c>
      <c r="F25" s="275">
        <v>0</v>
      </c>
    </row>
    <row r="26" spans="2:6" x14ac:dyDescent="0.25">
      <c r="C26" s="273" t="s">
        <v>74</v>
      </c>
      <c r="D26" s="274">
        <v>0</v>
      </c>
      <c r="E26" s="260">
        <v>0</v>
      </c>
      <c r="F26" s="275">
        <v>-2840342.03</v>
      </c>
    </row>
    <row r="27" spans="2:6" x14ac:dyDescent="0.25">
      <c r="C27" s="279" t="s">
        <v>77</v>
      </c>
      <c r="D27" s="274">
        <v>0</v>
      </c>
      <c r="E27" s="260">
        <v>0</v>
      </c>
      <c r="F27" s="275">
        <v>-2840342.03</v>
      </c>
    </row>
    <row r="28" spans="2:6" x14ac:dyDescent="0.25">
      <c r="C28" s="280"/>
      <c r="D28" s="274"/>
      <c r="E28" s="260"/>
      <c r="F28" s="275"/>
    </row>
    <row r="29" spans="2:6" x14ac:dyDescent="0.25">
      <c r="B29" s="247"/>
      <c r="C29" s="281" t="s">
        <v>81</v>
      </c>
      <c r="D29" s="270">
        <v>0</v>
      </c>
      <c r="E29" s="271">
        <v>0</v>
      </c>
      <c r="F29" s="272">
        <v>-1590059.05</v>
      </c>
    </row>
    <row r="30" spans="2:6" x14ac:dyDescent="0.25">
      <c r="C30" s="273" t="s">
        <v>84</v>
      </c>
      <c r="D30" s="274">
        <v>0</v>
      </c>
      <c r="E30" s="260">
        <v>0</v>
      </c>
      <c r="F30" s="275">
        <v>-1059000</v>
      </c>
    </row>
    <row r="31" spans="2:6" x14ac:dyDescent="0.25">
      <c r="C31" s="273" t="s">
        <v>85</v>
      </c>
      <c r="D31" s="274">
        <v>0</v>
      </c>
      <c r="E31" s="260">
        <v>0</v>
      </c>
      <c r="F31" s="275">
        <v>-89029.53</v>
      </c>
    </row>
    <row r="32" spans="2:6" x14ac:dyDescent="0.25">
      <c r="C32" s="279" t="s">
        <v>77</v>
      </c>
      <c r="D32" s="274">
        <v>0</v>
      </c>
      <c r="E32" s="260">
        <v>0</v>
      </c>
      <c r="F32" s="275">
        <v>-89029.53</v>
      </c>
    </row>
    <row r="33" spans="2:6" x14ac:dyDescent="0.25">
      <c r="C33" s="273" t="s">
        <v>86</v>
      </c>
      <c r="D33" s="274">
        <v>0</v>
      </c>
      <c r="E33" s="260">
        <v>0</v>
      </c>
      <c r="F33" s="275">
        <v>-442029.52</v>
      </c>
    </row>
    <row r="34" spans="2:6" x14ac:dyDescent="0.25">
      <c r="C34" s="282"/>
      <c r="D34" s="274"/>
      <c r="E34" s="283"/>
      <c r="F34" s="275"/>
    </row>
    <row r="35" spans="2:6" x14ac:dyDescent="0.25">
      <c r="B35" s="247"/>
      <c r="C35" s="284" t="s">
        <v>344</v>
      </c>
      <c r="D35" s="285">
        <v>-2051713.5699999991</v>
      </c>
      <c r="E35" s="286">
        <v>5842092.8069326738</v>
      </c>
      <c r="F35" s="287">
        <v>-15059557.07</v>
      </c>
    </row>
    <row r="42" spans="2:6" ht="34.200000000000003" x14ac:dyDescent="0.25">
      <c r="C42" s="288" t="s">
        <v>341</v>
      </c>
      <c r="D42" s="250" t="s">
        <v>340</v>
      </c>
      <c r="E42" s="250" t="s">
        <v>139</v>
      </c>
      <c r="F42" s="268" t="s">
        <v>140</v>
      </c>
    </row>
    <row r="43" spans="2:6" ht="13.2" x14ac:dyDescent="0.25">
      <c r="C43" s="5" t="s">
        <v>137</v>
      </c>
      <c r="D43" s="27">
        <v>0</v>
      </c>
      <c r="E43" s="6">
        <v>0</v>
      </c>
      <c r="F43" s="6">
        <v>-251.16</v>
      </c>
    </row>
    <row r="44" spans="2:6" ht="13.2" x14ac:dyDescent="0.25">
      <c r="C44" s="7" t="s">
        <v>90</v>
      </c>
      <c r="D44" s="8"/>
      <c r="E44" s="8"/>
      <c r="F44" s="8">
        <v>-251.16</v>
      </c>
    </row>
    <row r="45" spans="2:6" ht="13.2" x14ac:dyDescent="0.25">
      <c r="C45" s="5" t="s">
        <v>92</v>
      </c>
      <c r="D45" s="8">
        <v>-145639.85</v>
      </c>
      <c r="E45" s="8">
        <v>0</v>
      </c>
      <c r="F45" s="8">
        <v>-10665973.810000001</v>
      </c>
    </row>
    <row r="46" spans="2:6" ht="13.2" x14ac:dyDescent="0.25">
      <c r="C46" s="7" t="s">
        <v>93</v>
      </c>
      <c r="D46" s="8">
        <v>-145639.85</v>
      </c>
      <c r="E46" s="8"/>
      <c r="F46" s="8">
        <v>-10551807.050000001</v>
      </c>
    </row>
    <row r="47" spans="2:6" ht="13.2" x14ac:dyDescent="0.25">
      <c r="C47" s="7" t="s">
        <v>94</v>
      </c>
      <c r="D47" s="8"/>
      <c r="E47" s="8"/>
      <c r="F47" s="8">
        <v>-114166.76</v>
      </c>
    </row>
    <row r="48" spans="2:6" ht="13.2" x14ac:dyDescent="0.25">
      <c r="C48" s="5" t="s">
        <v>97</v>
      </c>
      <c r="D48" s="8"/>
      <c r="E48" s="8"/>
      <c r="F48" s="8">
        <v>-103306.15000000001</v>
      </c>
    </row>
    <row r="49" spans="3:6" ht="13.2" x14ac:dyDescent="0.25">
      <c r="C49" s="5" t="s">
        <v>100</v>
      </c>
      <c r="D49" s="8">
        <v>28121.89</v>
      </c>
      <c r="E49" s="8"/>
      <c r="F49" s="8"/>
    </row>
    <row r="50" spans="3:6" ht="13.2" x14ac:dyDescent="0.25">
      <c r="C50" s="12" t="s">
        <v>102</v>
      </c>
      <c r="D50" s="26">
        <v>-117517.96</v>
      </c>
      <c r="E50" s="14">
        <v>0</v>
      </c>
      <c r="F50" s="14">
        <v>-10769531.120000001</v>
      </c>
    </row>
    <row r="51" spans="3:6" ht="13.2" x14ac:dyDescent="0.25">
      <c r="C51" s="5" t="s">
        <v>104</v>
      </c>
      <c r="D51" s="8"/>
      <c r="E51" s="8">
        <v>10592746.810000001</v>
      </c>
      <c r="F51" s="8"/>
    </row>
    <row r="52" spans="3:6" ht="13.2" x14ac:dyDescent="0.25">
      <c r="C52" s="5" t="s">
        <v>110</v>
      </c>
      <c r="D52" s="8"/>
      <c r="E52" s="8">
        <v>103557.31000000001</v>
      </c>
      <c r="F52" s="8"/>
    </row>
    <row r="53" spans="3:6" ht="13.2" x14ac:dyDescent="0.25">
      <c r="C53" s="12" t="s">
        <v>112</v>
      </c>
      <c r="D53" s="14">
        <v>0</v>
      </c>
      <c r="E53" s="14">
        <v>10696304.120000001</v>
      </c>
      <c r="F53" s="14">
        <v>0</v>
      </c>
    </row>
    <row r="54" spans="3:6" ht="13.2" x14ac:dyDescent="0.25">
      <c r="C54" s="12" t="s">
        <v>113</v>
      </c>
      <c r="D54" s="14">
        <v>-117517.96</v>
      </c>
      <c r="E54" s="14">
        <v>10696304.120000001</v>
      </c>
      <c r="F54" s="14">
        <v>-10769531.120000001</v>
      </c>
    </row>
    <row r="55" spans="3:6" ht="13.2" x14ac:dyDescent="0.25">
      <c r="C55" s="12" t="s">
        <v>118</v>
      </c>
      <c r="D55" s="14">
        <v>-117517.96</v>
      </c>
      <c r="E55" s="14">
        <v>10696304.120000001</v>
      </c>
      <c r="F55" s="14">
        <v>-10769531.120000001</v>
      </c>
    </row>
    <row r="56" spans="3:6" ht="13.2" x14ac:dyDescent="0.25">
      <c r="C56" s="20" t="s">
        <v>130</v>
      </c>
      <c r="D56" s="14">
        <v>-117517.96</v>
      </c>
      <c r="E56" s="14">
        <v>10696304.120000001</v>
      </c>
      <c r="F56" s="14">
        <v>-10769531.120000001</v>
      </c>
    </row>
    <row r="57" spans="3:6" ht="13.2" x14ac:dyDescent="0.25">
      <c r="C57" s="20" t="s">
        <v>132</v>
      </c>
      <c r="D57" s="14">
        <v>-117517.96</v>
      </c>
      <c r="E57" s="14">
        <v>10696304.120000001</v>
      </c>
      <c r="F57" s="14">
        <v>-10769531.120000001</v>
      </c>
    </row>
    <row r="58" spans="3:6" ht="13.2" x14ac:dyDescent="0.25">
      <c r="C58" s="20" t="s">
        <v>135</v>
      </c>
      <c r="D58" s="289">
        <v>-117517.96</v>
      </c>
      <c r="E58" s="14">
        <v>10696304.120000001</v>
      </c>
      <c r="F58" s="14">
        <v>-10811131.710000001</v>
      </c>
    </row>
    <row r="59" spans="3:6" ht="13.2" x14ac:dyDescent="0.25">
      <c r="C59" s="20" t="s">
        <v>136</v>
      </c>
      <c r="D59" s="130"/>
      <c r="E59" s="24">
        <v>41600.589999999997</v>
      </c>
      <c r="F59" s="2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81EB3-2854-44A8-9CC7-97EE0DACF4CF}">
  <dimension ref="A5:H20"/>
  <sheetViews>
    <sheetView workbookViewId="0">
      <selection activeCell="C30" sqref="C30"/>
    </sheetView>
  </sheetViews>
  <sheetFormatPr baseColWidth="10" defaultRowHeight="13.2" x14ac:dyDescent="0.25"/>
  <cols>
    <col min="1" max="1" width="4.5546875" style="129" customWidth="1"/>
    <col min="2" max="2" width="20" style="129" customWidth="1"/>
    <col min="3" max="8" width="11.21875" style="129" customWidth="1"/>
    <col min="9" max="9" width="11.6640625" style="129" bestFit="1" customWidth="1"/>
    <col min="10" max="10" width="3.6640625" style="129" bestFit="1" customWidth="1"/>
    <col min="11" max="11" width="11.5546875" style="129"/>
    <col min="12" max="16" width="11.6640625" style="129" bestFit="1" customWidth="1"/>
    <col min="17" max="16384" width="11.5546875" style="129"/>
  </cols>
  <sheetData>
    <row r="5" spans="1:8" x14ac:dyDescent="0.25">
      <c r="A5" s="407" t="s">
        <v>345</v>
      </c>
      <c r="B5" s="407" t="s">
        <v>1</v>
      </c>
      <c r="C5" s="414" t="s">
        <v>2</v>
      </c>
      <c r="D5" s="414"/>
      <c r="E5" s="414"/>
      <c r="F5" s="415" t="s">
        <v>23</v>
      </c>
      <c r="G5" s="407" t="s">
        <v>24</v>
      </c>
      <c r="H5" s="407" t="s">
        <v>25</v>
      </c>
    </row>
    <row r="6" spans="1:8" x14ac:dyDescent="0.25">
      <c r="A6" s="407"/>
      <c r="B6" s="407"/>
      <c r="C6" s="291" t="s">
        <v>10</v>
      </c>
      <c r="D6" s="290" t="s">
        <v>11</v>
      </c>
      <c r="E6" s="292" t="s">
        <v>12</v>
      </c>
      <c r="F6" s="415"/>
      <c r="G6" s="407"/>
      <c r="H6" s="407"/>
    </row>
    <row r="7" spans="1:8" x14ac:dyDescent="0.25">
      <c r="A7" s="293">
        <v>2</v>
      </c>
      <c r="B7" s="294" t="s">
        <v>29</v>
      </c>
      <c r="C7" s="295">
        <v>0</v>
      </c>
      <c r="D7" s="296">
        <v>0</v>
      </c>
      <c r="E7" s="297">
        <v>0</v>
      </c>
      <c r="F7" s="295">
        <v>81297.920000000013</v>
      </c>
      <c r="G7" s="296">
        <v>81297.920000000013</v>
      </c>
      <c r="H7" s="296">
        <v>65229.94000000001</v>
      </c>
    </row>
    <row r="8" spans="1:8" x14ac:dyDescent="0.25">
      <c r="A8" s="293">
        <v>4</v>
      </c>
      <c r="B8" s="294" t="s">
        <v>16</v>
      </c>
      <c r="C8" s="295">
        <v>9166761.4100000001</v>
      </c>
      <c r="D8" s="296">
        <v>3500</v>
      </c>
      <c r="E8" s="297">
        <v>9170261.4100000001</v>
      </c>
      <c r="F8" s="295">
        <v>8002541.9700000007</v>
      </c>
      <c r="G8" s="296">
        <v>8002541.9700000007</v>
      </c>
      <c r="H8" s="296">
        <v>7808654.4100000001</v>
      </c>
    </row>
    <row r="9" spans="1:8" x14ac:dyDescent="0.25">
      <c r="A9" s="293">
        <v>7</v>
      </c>
      <c r="B9" s="294" t="s">
        <v>19</v>
      </c>
      <c r="C9" s="295">
        <v>42500</v>
      </c>
      <c r="D9" s="296">
        <v>6500</v>
      </c>
      <c r="E9" s="297">
        <v>49000</v>
      </c>
      <c r="F9" s="295">
        <v>40939.760000000002</v>
      </c>
      <c r="G9" s="296">
        <v>40939.760000000002</v>
      </c>
      <c r="H9" s="296">
        <v>25000</v>
      </c>
    </row>
    <row r="10" spans="1:8" x14ac:dyDescent="0.25">
      <c r="A10" s="298"/>
      <c r="B10" s="299" t="s">
        <v>22</v>
      </c>
      <c r="C10" s="300">
        <v>9209261.4100000001</v>
      </c>
      <c r="D10" s="301">
        <v>10000</v>
      </c>
      <c r="E10" s="301">
        <v>9219261.4100000001</v>
      </c>
      <c r="F10" s="300">
        <v>8124779.6500000004</v>
      </c>
      <c r="G10" s="301">
        <v>8124779.6500000004</v>
      </c>
      <c r="H10" s="301">
        <v>7898884.3500000006</v>
      </c>
    </row>
    <row r="14" spans="1:8" x14ac:dyDescent="0.25">
      <c r="A14" s="407" t="s">
        <v>345</v>
      </c>
      <c r="B14" s="408" t="s">
        <v>1</v>
      </c>
      <c r="C14" s="410" t="s">
        <v>2</v>
      </c>
      <c r="D14" s="411"/>
      <c r="E14" s="411"/>
      <c r="F14" s="412" t="s">
        <v>6</v>
      </c>
      <c r="G14" s="412" t="s">
        <v>7</v>
      </c>
    </row>
    <row r="15" spans="1:8" x14ac:dyDescent="0.25">
      <c r="A15" s="407"/>
      <c r="B15" s="409"/>
      <c r="C15" s="302" t="s">
        <v>10</v>
      </c>
      <c r="D15" s="303" t="s">
        <v>11</v>
      </c>
      <c r="E15" s="304" t="s">
        <v>12</v>
      </c>
      <c r="F15" s="413"/>
      <c r="G15" s="413"/>
    </row>
    <row r="16" spans="1:8" x14ac:dyDescent="0.25">
      <c r="A16" s="305">
        <v>1</v>
      </c>
      <c r="B16" s="306" t="s">
        <v>13</v>
      </c>
      <c r="C16" s="295">
        <v>0</v>
      </c>
      <c r="D16" s="296">
        <v>0</v>
      </c>
      <c r="E16" s="307">
        <v>0</v>
      </c>
      <c r="F16" s="296">
        <v>251.16</v>
      </c>
      <c r="G16" s="296">
        <v>251.16</v>
      </c>
    </row>
    <row r="17" spans="1:7" x14ac:dyDescent="0.25">
      <c r="A17" s="293">
        <v>3</v>
      </c>
      <c r="B17" s="121" t="s">
        <v>15</v>
      </c>
      <c r="C17" s="295">
        <v>0</v>
      </c>
      <c r="D17" s="296">
        <v>0</v>
      </c>
      <c r="E17" s="307">
        <v>0</v>
      </c>
      <c r="F17" s="296">
        <v>81046.760000000009</v>
      </c>
      <c r="G17" s="296">
        <v>64978.780000000006</v>
      </c>
    </row>
    <row r="18" spans="1:7" x14ac:dyDescent="0.25">
      <c r="A18" s="293">
        <v>4</v>
      </c>
      <c r="B18" s="121" t="s">
        <v>16</v>
      </c>
      <c r="C18" s="295">
        <v>9166761.4100000001</v>
      </c>
      <c r="D18" s="296">
        <v>3500</v>
      </c>
      <c r="E18" s="307">
        <v>9170261.4100000001</v>
      </c>
      <c r="F18" s="296">
        <v>8002541.9700000007</v>
      </c>
      <c r="G18" s="296">
        <v>7808654.4100000001</v>
      </c>
    </row>
    <row r="19" spans="1:7" x14ac:dyDescent="0.25">
      <c r="A19" s="293">
        <v>7</v>
      </c>
      <c r="B19" s="121" t="s">
        <v>19</v>
      </c>
      <c r="C19" s="295">
        <v>42500</v>
      </c>
      <c r="D19" s="296">
        <v>0</v>
      </c>
      <c r="E19" s="307">
        <v>42500</v>
      </c>
      <c r="F19" s="296">
        <v>40939.760000000002</v>
      </c>
      <c r="G19" s="296">
        <v>25000</v>
      </c>
    </row>
    <row r="20" spans="1:7" x14ac:dyDescent="0.25">
      <c r="A20" s="298"/>
      <c r="B20" s="299" t="s">
        <v>22</v>
      </c>
      <c r="C20" s="300">
        <v>9209261.4100000001</v>
      </c>
      <c r="D20" s="301">
        <v>3500</v>
      </c>
      <c r="E20" s="308">
        <v>9212761.4100000001</v>
      </c>
      <c r="F20" s="301">
        <v>8124779.6500000004</v>
      </c>
      <c r="G20" s="301">
        <v>7898884.3500000006</v>
      </c>
    </row>
  </sheetData>
  <mergeCells count="11">
    <mergeCell ref="H5:H6"/>
    <mergeCell ref="A5:A6"/>
    <mergeCell ref="B5:B6"/>
    <mergeCell ref="C5:E5"/>
    <mergeCell ref="F5:F6"/>
    <mergeCell ref="G5:G6"/>
    <mergeCell ref="A14:A15"/>
    <mergeCell ref="B14:B15"/>
    <mergeCell ref="C14:E14"/>
    <mergeCell ref="F14:F15"/>
    <mergeCell ref="G14:G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6F02C-B8B2-4E2D-8CC4-92FBF762D862}">
  <dimension ref="B4:G10"/>
  <sheetViews>
    <sheetView workbookViewId="0">
      <selection activeCell="B15" sqref="B15"/>
    </sheetView>
  </sheetViews>
  <sheetFormatPr baseColWidth="10" defaultRowHeight="14.4" x14ac:dyDescent="0.3"/>
  <cols>
    <col min="2" max="2" width="27.33203125" bestFit="1" customWidth="1"/>
    <col min="4" max="6" width="13.77734375" bestFit="1" customWidth="1"/>
  </cols>
  <sheetData>
    <row r="4" spans="2:7" ht="15" thickBot="1" x14ac:dyDescent="0.35"/>
    <row r="5" spans="2:7" ht="42" thickBot="1" x14ac:dyDescent="0.35">
      <c r="B5" s="309" t="s">
        <v>309</v>
      </c>
      <c r="C5" s="309" t="s">
        <v>346</v>
      </c>
      <c r="D5" s="309" t="s">
        <v>347</v>
      </c>
      <c r="E5" s="309" t="s">
        <v>348</v>
      </c>
      <c r="F5" s="310" t="s">
        <v>349</v>
      </c>
      <c r="G5" s="222" t="s">
        <v>350</v>
      </c>
    </row>
    <row r="6" spans="2:7" x14ac:dyDescent="0.3">
      <c r="B6" s="95" t="s">
        <v>88</v>
      </c>
      <c r="C6" s="311">
        <v>11140</v>
      </c>
      <c r="D6" s="311">
        <v>93256.53</v>
      </c>
      <c r="E6" s="311">
        <v>82116.53</v>
      </c>
      <c r="F6" s="312">
        <v>82116.53</v>
      </c>
      <c r="G6" s="313" t="s">
        <v>351</v>
      </c>
    </row>
    <row r="7" spans="2:7" x14ac:dyDescent="0.3">
      <c r="B7" s="95" t="s">
        <v>320</v>
      </c>
      <c r="C7" s="311">
        <v>3005.1</v>
      </c>
      <c r="D7" s="311">
        <v>98096.599999999991</v>
      </c>
      <c r="E7" s="311">
        <v>95091.499999999985</v>
      </c>
      <c r="F7" s="312">
        <v>95091.5</v>
      </c>
      <c r="G7" s="313" t="s">
        <v>351</v>
      </c>
    </row>
    <row r="8" spans="2:7" x14ac:dyDescent="0.3">
      <c r="B8" s="95" t="s">
        <v>318</v>
      </c>
      <c r="C8" s="311">
        <v>37259.71</v>
      </c>
      <c r="D8" s="311">
        <v>15032566.700000001</v>
      </c>
      <c r="E8" s="311">
        <v>14995306.99</v>
      </c>
      <c r="F8" s="312">
        <v>14995306.99</v>
      </c>
      <c r="G8" s="313" t="s">
        <v>351</v>
      </c>
    </row>
    <row r="9" spans="2:7" x14ac:dyDescent="0.3">
      <c r="B9" s="95" t="s">
        <v>325</v>
      </c>
      <c r="C9" s="311">
        <v>0</v>
      </c>
      <c r="D9" s="311">
        <v>828841.97</v>
      </c>
      <c r="E9" s="311">
        <v>828841.97</v>
      </c>
      <c r="F9" s="312">
        <v>520005.79</v>
      </c>
      <c r="G9" s="314">
        <v>308836.18</v>
      </c>
    </row>
    <row r="10" spans="2:7" x14ac:dyDescent="0.3">
      <c r="B10" s="95"/>
      <c r="C10" s="315">
        <v>51404.81</v>
      </c>
      <c r="D10" s="315">
        <v>16052761.800000003</v>
      </c>
      <c r="E10" s="315">
        <v>16001356.99</v>
      </c>
      <c r="F10" s="316">
        <v>15692520.809999999</v>
      </c>
      <c r="G10" s="316">
        <v>308836.18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8AA9E-0BF0-4C2A-A456-D91DDD175294}">
  <dimension ref="B5:H19"/>
  <sheetViews>
    <sheetView workbookViewId="0">
      <selection activeCell="G28" sqref="G28"/>
    </sheetView>
  </sheetViews>
  <sheetFormatPr baseColWidth="10" defaultRowHeight="14.4" x14ac:dyDescent="0.3"/>
  <cols>
    <col min="3" max="3" width="22.77734375" bestFit="1" customWidth="1"/>
  </cols>
  <sheetData>
    <row r="5" spans="2:8" ht="27" thickBot="1" x14ac:dyDescent="0.35">
      <c r="B5" s="2"/>
      <c r="C5" s="317" t="s">
        <v>352</v>
      </c>
      <c r="D5" s="317" t="s">
        <v>353</v>
      </c>
      <c r="E5" s="317" t="s">
        <v>354</v>
      </c>
      <c r="F5" s="317" t="s">
        <v>355</v>
      </c>
      <c r="G5" s="317" t="s">
        <v>22</v>
      </c>
    </row>
    <row r="6" spans="2:8" ht="15" thickBot="1" x14ac:dyDescent="0.35">
      <c r="B6" s="2"/>
      <c r="C6" s="318" t="s">
        <v>325</v>
      </c>
      <c r="D6" s="318">
        <v>308836.18</v>
      </c>
      <c r="E6" s="318">
        <v>-177504.63000000003</v>
      </c>
      <c r="F6" s="318">
        <v>41600.589999999997</v>
      </c>
      <c r="G6" s="318">
        <f>+D6+E6+F6</f>
        <v>172932.13999999996</v>
      </c>
    </row>
    <row r="7" spans="2:8" x14ac:dyDescent="0.3">
      <c r="B7" s="2"/>
      <c r="C7" s="319"/>
      <c r="D7" s="319">
        <f>SUM(D6)</f>
        <v>308836.18</v>
      </c>
      <c r="E7" s="319">
        <f t="shared" ref="E7:G7" si="0">SUM(E6)</f>
        <v>-177504.63000000003</v>
      </c>
      <c r="F7" s="319">
        <f t="shared" si="0"/>
        <v>41600.589999999997</v>
      </c>
      <c r="G7" s="319">
        <f t="shared" si="0"/>
        <v>172932.13999999996</v>
      </c>
    </row>
    <row r="8" spans="2:8" x14ac:dyDescent="0.3">
      <c r="B8" s="2"/>
      <c r="C8" s="2"/>
      <c r="D8" s="2"/>
      <c r="E8" s="2"/>
      <c r="F8" s="2"/>
      <c r="G8" s="2"/>
    </row>
    <row r="9" spans="2:8" x14ac:dyDescent="0.3">
      <c r="B9" s="2"/>
      <c r="C9" s="2" t="s">
        <v>356</v>
      </c>
      <c r="D9" s="2"/>
      <c r="E9" s="2"/>
      <c r="F9" s="2"/>
      <c r="G9" s="2"/>
      <c r="H9" s="1">
        <f>-G7+G19</f>
        <v>0</v>
      </c>
    </row>
    <row r="10" spans="2:8" x14ac:dyDescent="0.3">
      <c r="B10" s="2"/>
      <c r="C10" s="2"/>
      <c r="D10" s="2"/>
      <c r="E10" s="2"/>
      <c r="F10" s="2"/>
      <c r="G10" s="2"/>
    </row>
    <row r="11" spans="2:8" x14ac:dyDescent="0.3">
      <c r="B11" s="2"/>
      <c r="C11" s="2"/>
      <c r="D11" s="2"/>
      <c r="E11" s="2"/>
      <c r="F11" s="2"/>
      <c r="G11" s="2"/>
    </row>
    <row r="12" spans="2:8" x14ac:dyDescent="0.3">
      <c r="B12" s="2"/>
      <c r="C12" s="2"/>
      <c r="D12" s="2"/>
      <c r="E12" s="2"/>
      <c r="F12" s="2"/>
      <c r="G12" s="2"/>
    </row>
    <row r="13" spans="2:8" x14ac:dyDescent="0.3">
      <c r="B13" s="2" t="s">
        <v>357</v>
      </c>
      <c r="C13" s="2"/>
      <c r="D13" s="2"/>
      <c r="E13" s="2"/>
      <c r="F13" s="2"/>
      <c r="G13" s="2"/>
    </row>
    <row r="14" spans="2:8" x14ac:dyDescent="0.3">
      <c r="B14" s="2"/>
      <c r="C14" s="2"/>
      <c r="D14" s="2"/>
      <c r="E14" s="2"/>
      <c r="F14" s="2"/>
      <c r="G14" s="2"/>
    </row>
    <row r="15" spans="2:8" x14ac:dyDescent="0.3">
      <c r="B15" s="2"/>
      <c r="C15" s="2"/>
      <c r="D15" s="2"/>
      <c r="E15" s="2"/>
      <c r="F15" s="2"/>
      <c r="G15" s="2"/>
    </row>
    <row r="16" spans="2:8" x14ac:dyDescent="0.3">
      <c r="B16" s="416" t="s">
        <v>358</v>
      </c>
      <c r="C16" s="417" t="s">
        <v>359</v>
      </c>
      <c r="D16" s="417" t="s">
        <v>360</v>
      </c>
      <c r="E16" s="417" t="s">
        <v>361</v>
      </c>
      <c r="F16" s="417"/>
      <c r="G16" s="417" t="s">
        <v>362</v>
      </c>
    </row>
    <row r="17" spans="2:7" ht="39.6" x14ac:dyDescent="0.3">
      <c r="B17" s="416"/>
      <c r="C17" s="417"/>
      <c r="D17" s="417"/>
      <c r="E17" s="320" t="s">
        <v>363</v>
      </c>
      <c r="F17" s="320" t="s">
        <v>364</v>
      </c>
      <c r="G17" s="417"/>
    </row>
    <row r="18" spans="2:7" ht="15" thickBot="1" x14ac:dyDescent="0.35">
      <c r="B18" s="321"/>
      <c r="C18" s="318" t="str">
        <f>+C6</f>
        <v>Consorci Teledigital Mollet</v>
      </c>
      <c r="D18" s="318">
        <v>131331.54999999999</v>
      </c>
      <c r="E18" s="24">
        <v>41600.589999999997</v>
      </c>
      <c r="F18" s="318"/>
      <c r="G18" s="318">
        <f>+D18+E18-F18</f>
        <v>172932.13999999998</v>
      </c>
    </row>
    <row r="19" spans="2:7" x14ac:dyDescent="0.3">
      <c r="B19" s="322" t="s">
        <v>149</v>
      </c>
      <c r="C19" s="319"/>
      <c r="D19" s="323">
        <f>SUM(D18:D18)</f>
        <v>131331.54999999999</v>
      </c>
      <c r="E19" s="319">
        <f>SUM(E18:E18)</f>
        <v>41600.589999999997</v>
      </c>
      <c r="F19" s="324">
        <f>SUM(F18:F18)</f>
        <v>0</v>
      </c>
      <c r="G19" s="319">
        <f>SUM(G18:G18)</f>
        <v>172932.13999999998</v>
      </c>
    </row>
  </sheetData>
  <mergeCells count="5">
    <mergeCell ref="B16:B17"/>
    <mergeCell ref="C16:C17"/>
    <mergeCell ref="D16:D17"/>
    <mergeCell ref="E16:F16"/>
    <mergeCell ref="G16:G1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E86FA-2587-4EFF-8AB3-A5A51CA8A2C2}">
  <dimension ref="B6:D16"/>
  <sheetViews>
    <sheetView topLeftCell="A4" workbookViewId="0">
      <selection activeCell="B28" sqref="B28"/>
    </sheetView>
  </sheetViews>
  <sheetFormatPr baseColWidth="10" defaultRowHeight="14.4" x14ac:dyDescent="0.3"/>
  <cols>
    <col min="2" max="2" width="57.44140625" bestFit="1" customWidth="1"/>
    <col min="3" max="3" width="13.33203125" bestFit="1" customWidth="1"/>
    <col min="4" max="4" width="14.109375" bestFit="1" customWidth="1"/>
  </cols>
  <sheetData>
    <row r="6" spans="2:4" x14ac:dyDescent="0.3">
      <c r="B6" s="290" t="s">
        <v>366</v>
      </c>
      <c r="C6" s="326">
        <v>2025</v>
      </c>
      <c r="D6" s="290" t="s">
        <v>367</v>
      </c>
    </row>
    <row r="7" spans="2:4" x14ac:dyDescent="0.3">
      <c r="B7" s="327" t="s">
        <v>336</v>
      </c>
      <c r="C7" s="328">
        <v>186743524.06999999</v>
      </c>
      <c r="D7" s="329">
        <v>0.89403872156413577</v>
      </c>
    </row>
    <row r="8" spans="2:4" x14ac:dyDescent="0.3">
      <c r="B8" s="327" t="s">
        <v>314</v>
      </c>
      <c r="C8" s="328">
        <v>55520.18</v>
      </c>
      <c r="D8" s="329">
        <v>2.658040807326974E-4</v>
      </c>
    </row>
    <row r="9" spans="2:4" x14ac:dyDescent="0.3">
      <c r="B9" s="327" t="s">
        <v>317</v>
      </c>
      <c r="C9" s="328">
        <v>1037999.81</v>
      </c>
      <c r="D9" s="329">
        <v>4.969446880355298E-3</v>
      </c>
    </row>
    <row r="10" spans="2:4" x14ac:dyDescent="0.3">
      <c r="B10" s="327" t="s">
        <v>318</v>
      </c>
      <c r="C10" s="328">
        <v>14960954.75</v>
      </c>
      <c r="D10" s="329">
        <v>7.1625899343396096E-2</v>
      </c>
    </row>
    <row r="11" spans="2:4" x14ac:dyDescent="0.3">
      <c r="B11" s="327" t="s">
        <v>320</v>
      </c>
      <c r="C11" s="328">
        <v>28850.54</v>
      </c>
      <c r="D11" s="329">
        <v>1.3812259368290803E-4</v>
      </c>
    </row>
    <row r="12" spans="2:4" x14ac:dyDescent="0.3">
      <c r="B12" s="327" t="s">
        <v>321</v>
      </c>
      <c r="C12" s="328">
        <v>1637314.83</v>
      </c>
      <c r="D12" s="329">
        <v>7.8386806969675312E-3</v>
      </c>
    </row>
    <row r="13" spans="2:4" x14ac:dyDescent="0.3">
      <c r="B13" s="327" t="s">
        <v>322</v>
      </c>
      <c r="C13" s="328">
        <v>2693776.57</v>
      </c>
      <c r="D13" s="329">
        <v>1.2896514472541852E-2</v>
      </c>
    </row>
    <row r="14" spans="2:4" ht="26.4" x14ac:dyDescent="0.3">
      <c r="B14" s="327" t="s">
        <v>323</v>
      </c>
      <c r="C14" s="328">
        <v>1532321.59</v>
      </c>
      <c r="D14" s="329">
        <v>7.336023255270701E-3</v>
      </c>
    </row>
    <row r="15" spans="2:4" x14ac:dyDescent="0.3">
      <c r="B15" s="327" t="s">
        <v>325</v>
      </c>
      <c r="C15" s="328">
        <v>186064.34</v>
      </c>
      <c r="D15" s="329">
        <v>8.907871129170701E-4</v>
      </c>
    </row>
    <row r="16" spans="2:4" x14ac:dyDescent="0.3">
      <c r="B16" s="330"/>
      <c r="C16" s="331">
        <v>208876326.68000001</v>
      </c>
      <c r="D16" s="332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91BD7-6324-4ABF-9FB1-B21584B8A999}">
  <dimension ref="B4:H15"/>
  <sheetViews>
    <sheetView workbookViewId="0">
      <selection activeCell="G29" sqref="G29"/>
    </sheetView>
  </sheetViews>
  <sheetFormatPr baseColWidth="10" defaultRowHeight="14.4" x14ac:dyDescent="0.3"/>
  <cols>
    <col min="2" max="2" width="44.6640625" bestFit="1" customWidth="1"/>
    <col min="3" max="3" width="13.33203125" bestFit="1" customWidth="1"/>
    <col min="4" max="5" width="12.33203125" bestFit="1" customWidth="1"/>
    <col min="6" max="6" width="13.33203125" bestFit="1" customWidth="1"/>
  </cols>
  <sheetData>
    <row r="4" spans="2:8" ht="15" thickBot="1" x14ac:dyDescent="0.35"/>
    <row r="5" spans="2:8" s="334" customFormat="1" ht="13.8" customHeight="1" x14ac:dyDescent="0.3">
      <c r="B5" s="333" t="s">
        <v>62</v>
      </c>
      <c r="C5" s="333" t="s">
        <v>365</v>
      </c>
      <c r="D5" s="333" t="s">
        <v>368</v>
      </c>
      <c r="E5" s="333" t="s">
        <v>369</v>
      </c>
      <c r="F5" s="333" t="s">
        <v>370</v>
      </c>
    </row>
    <row r="6" spans="2:8" s="334" customFormat="1" ht="13.8" x14ac:dyDescent="0.3">
      <c r="B6" s="335" t="s">
        <v>64</v>
      </c>
      <c r="C6" s="307">
        <v>30255497.399999999</v>
      </c>
      <c r="D6" s="129"/>
      <c r="E6" s="129"/>
      <c r="F6" s="307">
        <v>30255497.399999999</v>
      </c>
    </row>
    <row r="7" spans="2:8" s="334" customFormat="1" ht="13.8" x14ac:dyDescent="0.3">
      <c r="B7" s="335" t="s">
        <v>65</v>
      </c>
      <c r="C7" s="307">
        <v>149193766.18329877</v>
      </c>
      <c r="D7" s="307">
        <v>12255300.144181175</v>
      </c>
      <c r="E7" s="307">
        <v>-6701714.154181174</v>
      </c>
      <c r="F7" s="307">
        <v>154747352.17329875</v>
      </c>
    </row>
    <row r="8" spans="2:8" s="334" customFormat="1" ht="13.8" x14ac:dyDescent="0.3">
      <c r="B8" s="336" t="s">
        <v>66</v>
      </c>
      <c r="C8" s="307">
        <v>142492052.02911758</v>
      </c>
      <c r="D8" s="307">
        <v>6701714.154181174</v>
      </c>
      <c r="E8" s="307">
        <v>0</v>
      </c>
      <c r="F8" s="307">
        <v>142492052.02911758</v>
      </c>
      <c r="G8" s="337"/>
    </row>
    <row r="9" spans="2:8" s="334" customFormat="1" ht="13.8" x14ac:dyDescent="0.3">
      <c r="B9" s="338" t="s">
        <v>371</v>
      </c>
      <c r="C9" s="307">
        <v>127367116.72000001</v>
      </c>
      <c r="D9" s="339">
        <v>0</v>
      </c>
      <c r="E9" s="339"/>
      <c r="F9" s="307">
        <v>127367116.72000001</v>
      </c>
    </row>
    <row r="10" spans="2:8" s="334" customFormat="1" ht="13.8" x14ac:dyDescent="0.3">
      <c r="B10" s="338" t="s">
        <v>372</v>
      </c>
      <c r="C10" s="307">
        <v>15124935.309117593</v>
      </c>
      <c r="D10" s="339">
        <v>0</v>
      </c>
      <c r="E10" s="339"/>
      <c r="F10" s="307">
        <v>15124935.309117593</v>
      </c>
    </row>
    <row r="11" spans="2:8" s="334" customFormat="1" ht="13.8" x14ac:dyDescent="0.3">
      <c r="B11" s="336" t="s">
        <v>373</v>
      </c>
      <c r="C11" s="307">
        <v>6701714.154181174</v>
      </c>
      <c r="D11" s="307">
        <v>5553585.9900000012</v>
      </c>
      <c r="E11" s="307">
        <v>-6701714.154181174</v>
      </c>
      <c r="F11" s="307">
        <v>5553585.9900000012</v>
      </c>
    </row>
    <row r="12" spans="2:8" s="334" customFormat="1" ht="13.8" x14ac:dyDescent="0.3">
      <c r="B12" s="335" t="s">
        <v>68</v>
      </c>
      <c r="C12" s="307">
        <v>0</v>
      </c>
      <c r="D12" s="307">
        <v>0</v>
      </c>
      <c r="E12" s="307">
        <v>0</v>
      </c>
      <c r="F12" s="307">
        <v>0</v>
      </c>
    </row>
    <row r="13" spans="2:8" s="334" customFormat="1" ht="13.8" x14ac:dyDescent="0.3">
      <c r="B13" s="335" t="s">
        <v>69</v>
      </c>
      <c r="C13" s="307">
        <v>8129340.709999999</v>
      </c>
      <c r="D13" s="307">
        <v>153460.57999999999</v>
      </c>
      <c r="E13" s="307">
        <v>-2598</v>
      </c>
      <c r="F13" s="307">
        <v>8280203.2899999991</v>
      </c>
      <c r="H13" s="337"/>
    </row>
    <row r="14" spans="2:8" s="334" customFormat="1" ht="13.8" x14ac:dyDescent="0.3">
      <c r="B14" s="340" t="s">
        <v>70</v>
      </c>
      <c r="C14" s="341">
        <v>131331.5513543924</v>
      </c>
      <c r="D14" s="341">
        <v>41600.589999999997</v>
      </c>
      <c r="E14" s="341"/>
      <c r="F14" s="341">
        <v>172932.1413543924</v>
      </c>
    </row>
    <row r="15" spans="2:8" s="334" customFormat="1" ht="13.8" x14ac:dyDescent="0.3">
      <c r="B15" s="342" t="s">
        <v>22</v>
      </c>
      <c r="C15" s="308">
        <v>187709935.84465316</v>
      </c>
      <c r="D15" s="308">
        <v>12450361.314181175</v>
      </c>
      <c r="E15" s="308">
        <v>-6704312.154181174</v>
      </c>
      <c r="F15" s="308">
        <v>193455985.00465313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056E9-BCC5-42CB-879F-10E86A0236DF}">
  <dimension ref="B4:I78"/>
  <sheetViews>
    <sheetView workbookViewId="0">
      <selection activeCell="H20" sqref="H20"/>
    </sheetView>
  </sheetViews>
  <sheetFormatPr baseColWidth="10" defaultRowHeight="13.8" x14ac:dyDescent="0.25"/>
  <cols>
    <col min="1" max="1" width="11.5546875" style="95"/>
    <col min="2" max="2" width="7.6640625" style="95" customWidth="1"/>
    <col min="3" max="3" width="29.44140625" style="95" bestFit="1" customWidth="1"/>
    <col min="4" max="4" width="13.21875" style="95" bestFit="1" customWidth="1"/>
    <col min="5" max="5" width="12.109375" style="95" customWidth="1"/>
    <col min="6" max="6" width="12.6640625" style="95" bestFit="1" customWidth="1"/>
    <col min="7" max="7" width="13.33203125" style="95" customWidth="1"/>
    <col min="8" max="8" width="13.77734375" style="95" bestFit="1" customWidth="1"/>
    <col min="9" max="9" width="12.109375" style="95" customWidth="1"/>
    <col min="10" max="16384" width="11.5546875" style="95"/>
  </cols>
  <sheetData>
    <row r="4" spans="2:9" ht="55.2" x14ac:dyDescent="0.25">
      <c r="B4" s="343" t="s">
        <v>148</v>
      </c>
      <c r="C4" s="343" t="s">
        <v>1</v>
      </c>
      <c r="D4" s="344" t="s">
        <v>141</v>
      </c>
      <c r="E4" s="345" t="s">
        <v>142</v>
      </c>
      <c r="F4" s="345" t="s">
        <v>143</v>
      </c>
      <c r="G4" s="345" t="s">
        <v>144</v>
      </c>
      <c r="H4" s="344" t="s">
        <v>145</v>
      </c>
      <c r="I4" s="345" t="s">
        <v>146</v>
      </c>
    </row>
    <row r="5" spans="2:9" x14ac:dyDescent="0.25">
      <c r="B5" s="346">
        <v>1</v>
      </c>
      <c r="C5" s="347" t="s">
        <v>28</v>
      </c>
      <c r="D5" s="314">
        <v>133958.16</v>
      </c>
      <c r="E5" s="348">
        <v>0</v>
      </c>
      <c r="F5" s="349">
        <v>133958.16</v>
      </c>
      <c r="G5" s="314">
        <v>0</v>
      </c>
      <c r="H5" s="314">
        <v>121204.63</v>
      </c>
      <c r="I5" s="350">
        <v>12753.529999999999</v>
      </c>
    </row>
    <row r="6" spans="2:9" x14ac:dyDescent="0.25">
      <c r="B6" s="351">
        <v>2</v>
      </c>
      <c r="C6" s="352" t="s">
        <v>29</v>
      </c>
      <c r="D6" s="314">
        <v>4633492.8199999994</v>
      </c>
      <c r="E6" s="348">
        <v>-183.32</v>
      </c>
      <c r="F6" s="349">
        <v>4633309.4999999991</v>
      </c>
      <c r="G6" s="314">
        <v>0</v>
      </c>
      <c r="H6" s="314">
        <v>4632705.6399999987</v>
      </c>
      <c r="I6" s="350">
        <v>603.86000000033528</v>
      </c>
    </row>
    <row r="7" spans="2:9" x14ac:dyDescent="0.25">
      <c r="B7" s="351">
        <v>3</v>
      </c>
      <c r="C7" s="352" t="s">
        <v>30</v>
      </c>
      <c r="D7" s="314">
        <v>3417.3</v>
      </c>
      <c r="E7" s="348">
        <v>0</v>
      </c>
      <c r="F7" s="349">
        <v>3417.3</v>
      </c>
      <c r="G7" s="314">
        <v>0</v>
      </c>
      <c r="H7" s="314">
        <v>3416.41</v>
      </c>
      <c r="I7" s="350">
        <v>0.89000000000032742</v>
      </c>
    </row>
    <row r="8" spans="2:9" x14ac:dyDescent="0.25">
      <c r="B8" s="351">
        <v>4</v>
      </c>
      <c r="C8" s="352" t="s">
        <v>16</v>
      </c>
      <c r="D8" s="314">
        <v>481816.61</v>
      </c>
      <c r="E8" s="348">
        <v>-471</v>
      </c>
      <c r="F8" s="349">
        <v>481345.61</v>
      </c>
      <c r="G8" s="314">
        <v>0</v>
      </c>
      <c r="H8" s="314">
        <v>479133.57</v>
      </c>
      <c r="I8" s="350">
        <v>2212.039999999979</v>
      </c>
    </row>
    <row r="9" spans="2:9" x14ac:dyDescent="0.25">
      <c r="B9" s="351">
        <v>6</v>
      </c>
      <c r="C9" s="352" t="s">
        <v>32</v>
      </c>
      <c r="D9" s="314">
        <v>2144560.4300000002</v>
      </c>
      <c r="E9" s="348">
        <v>0</v>
      </c>
      <c r="F9" s="349">
        <v>2144560.4300000002</v>
      </c>
      <c r="G9" s="314">
        <v>0</v>
      </c>
      <c r="H9" s="314">
        <v>2144560.4300000002</v>
      </c>
      <c r="I9" s="350">
        <v>0</v>
      </c>
    </row>
    <row r="10" spans="2:9" x14ac:dyDescent="0.25">
      <c r="B10" s="351">
        <v>7</v>
      </c>
      <c r="C10" s="352" t="s">
        <v>19</v>
      </c>
      <c r="D10" s="314">
        <v>52492</v>
      </c>
      <c r="E10" s="348">
        <v>0</v>
      </c>
      <c r="F10" s="353">
        <v>52492</v>
      </c>
      <c r="G10" s="314">
        <v>0</v>
      </c>
      <c r="H10" s="314">
        <v>52492</v>
      </c>
      <c r="I10" s="350">
        <v>0</v>
      </c>
    </row>
    <row r="11" spans="2:9" x14ac:dyDescent="0.25">
      <c r="B11" s="351">
        <v>8</v>
      </c>
      <c r="C11" s="352" t="s">
        <v>20</v>
      </c>
      <c r="D11" s="314">
        <v>0</v>
      </c>
      <c r="E11" s="348">
        <v>0</v>
      </c>
      <c r="F11" s="349">
        <v>0</v>
      </c>
      <c r="G11" s="314">
        <v>0</v>
      </c>
      <c r="H11" s="314">
        <v>0</v>
      </c>
      <c r="I11" s="350">
        <v>0</v>
      </c>
    </row>
    <row r="12" spans="2:9" x14ac:dyDescent="0.25">
      <c r="B12" s="354">
        <v>9</v>
      </c>
      <c r="C12" s="355" t="s">
        <v>21</v>
      </c>
      <c r="D12" s="314">
        <v>0</v>
      </c>
      <c r="E12" s="348">
        <v>0</v>
      </c>
      <c r="F12" s="349">
        <v>0</v>
      </c>
      <c r="G12" s="314">
        <v>0</v>
      </c>
      <c r="H12" s="314">
        <v>0</v>
      </c>
      <c r="I12" s="350">
        <v>0</v>
      </c>
    </row>
    <row r="13" spans="2:9" x14ac:dyDescent="0.25">
      <c r="B13" s="356"/>
      <c r="C13" s="357" t="s">
        <v>22</v>
      </c>
      <c r="D13" s="358">
        <v>7449737.3200000003</v>
      </c>
      <c r="E13" s="359">
        <v>-654.31999999999994</v>
      </c>
      <c r="F13" s="359">
        <v>7449083</v>
      </c>
      <c r="G13" s="359">
        <v>0</v>
      </c>
      <c r="H13" s="358">
        <v>7433512.6799999997</v>
      </c>
      <c r="I13" s="359">
        <v>15570.320000000313</v>
      </c>
    </row>
    <row r="17" spans="2:9" x14ac:dyDescent="0.25">
      <c r="B17" s="407" t="s">
        <v>148</v>
      </c>
      <c r="C17" s="407" t="s">
        <v>1</v>
      </c>
      <c r="D17" s="420">
        <v>2026</v>
      </c>
      <c r="E17" s="421">
        <v>2027</v>
      </c>
      <c r="F17" s="422">
        <v>2028</v>
      </c>
      <c r="G17" s="421">
        <v>2029</v>
      </c>
      <c r="H17" s="418" t="s">
        <v>147</v>
      </c>
      <c r="I17" s="419" t="s">
        <v>22</v>
      </c>
    </row>
    <row r="18" spans="2:9" x14ac:dyDescent="0.25">
      <c r="B18" s="407"/>
      <c r="C18" s="407"/>
      <c r="D18" s="420"/>
      <c r="E18" s="421"/>
      <c r="F18" s="422"/>
      <c r="G18" s="421"/>
      <c r="H18" s="418"/>
      <c r="I18" s="412"/>
    </row>
    <row r="19" spans="2:9" x14ac:dyDescent="0.25">
      <c r="B19" s="305">
        <v>1</v>
      </c>
      <c r="C19" s="360" t="s">
        <v>28</v>
      </c>
      <c r="D19" s="307">
        <v>80000</v>
      </c>
      <c r="E19" s="297">
        <v>0</v>
      </c>
      <c r="F19" s="307">
        <v>0</v>
      </c>
      <c r="G19" s="297">
        <v>0</v>
      </c>
      <c r="H19" s="307">
        <v>0</v>
      </c>
      <c r="I19" s="361">
        <f>SUM(D19:H19)</f>
        <v>80000</v>
      </c>
    </row>
    <row r="20" spans="2:9" x14ac:dyDescent="0.25">
      <c r="B20" s="293">
        <v>2</v>
      </c>
      <c r="C20" s="294" t="s">
        <v>29</v>
      </c>
      <c r="D20" s="307">
        <v>16261713.449999999</v>
      </c>
      <c r="E20" s="297">
        <v>13320405.77</v>
      </c>
      <c r="F20" s="307">
        <v>807579.71000000008</v>
      </c>
      <c r="G20" s="297">
        <v>0</v>
      </c>
      <c r="H20" s="307">
        <v>31944</v>
      </c>
      <c r="I20" s="297">
        <f t="shared" ref="I20:I26" si="0">SUM(D20:H20)</f>
        <v>30421642.93</v>
      </c>
    </row>
    <row r="21" spans="2:9" x14ac:dyDescent="0.25">
      <c r="B21" s="293">
        <v>3</v>
      </c>
      <c r="C21" s="294" t="s">
        <v>30</v>
      </c>
      <c r="D21" s="307">
        <v>15776.95</v>
      </c>
      <c r="E21" s="297">
        <v>15776.95</v>
      </c>
      <c r="F21" s="307">
        <v>0</v>
      </c>
      <c r="G21" s="297">
        <v>0</v>
      </c>
      <c r="H21" s="307">
        <v>0</v>
      </c>
      <c r="I21" s="297">
        <f t="shared" si="0"/>
        <v>31553.9</v>
      </c>
    </row>
    <row r="22" spans="2:9" x14ac:dyDescent="0.25">
      <c r="B22" s="293">
        <v>4</v>
      </c>
      <c r="C22" s="294" t="s">
        <v>16</v>
      </c>
      <c r="D22" s="307">
        <v>3681381.4500000007</v>
      </c>
      <c r="E22" s="297">
        <v>3144098.41</v>
      </c>
      <c r="F22" s="307">
        <v>181421.86000000002</v>
      </c>
      <c r="G22" s="297">
        <v>0</v>
      </c>
      <c r="H22" s="307">
        <v>0</v>
      </c>
      <c r="I22" s="297">
        <f t="shared" si="0"/>
        <v>7006901.7200000016</v>
      </c>
    </row>
    <row r="23" spans="2:9" x14ac:dyDescent="0.25">
      <c r="B23" s="293">
        <v>6</v>
      </c>
      <c r="C23" s="294" t="s">
        <v>32</v>
      </c>
      <c r="D23" s="307">
        <v>15381.52</v>
      </c>
      <c r="E23" s="297">
        <v>187.15</v>
      </c>
      <c r="F23" s="307">
        <v>0</v>
      </c>
      <c r="G23" s="297">
        <v>0</v>
      </c>
      <c r="H23" s="307">
        <v>0</v>
      </c>
      <c r="I23" s="297">
        <f t="shared" si="0"/>
        <v>15568.67</v>
      </c>
    </row>
    <row r="24" spans="2:9" x14ac:dyDescent="0.25">
      <c r="B24" s="293">
        <v>7</v>
      </c>
      <c r="C24" s="294" t="s">
        <v>19</v>
      </c>
      <c r="D24" s="307">
        <v>0</v>
      </c>
      <c r="E24" s="297">
        <v>0</v>
      </c>
      <c r="F24" s="307">
        <v>0</v>
      </c>
      <c r="G24" s="297">
        <v>0</v>
      </c>
      <c r="H24" s="307">
        <v>0</v>
      </c>
      <c r="I24" s="297">
        <f t="shared" si="0"/>
        <v>0</v>
      </c>
    </row>
    <row r="25" spans="2:9" x14ac:dyDescent="0.25">
      <c r="B25" s="293">
        <v>8</v>
      </c>
      <c r="C25" s="294" t="s">
        <v>20</v>
      </c>
      <c r="D25" s="307">
        <v>0</v>
      </c>
      <c r="E25" s="297">
        <v>0</v>
      </c>
      <c r="F25" s="307">
        <v>0</v>
      </c>
      <c r="G25" s="297">
        <v>0</v>
      </c>
      <c r="H25" s="307">
        <v>0</v>
      </c>
      <c r="I25" s="297">
        <f t="shared" si="0"/>
        <v>0</v>
      </c>
    </row>
    <row r="26" spans="2:9" x14ac:dyDescent="0.25">
      <c r="B26" s="362">
        <v>9</v>
      </c>
      <c r="C26" s="363" t="s">
        <v>21</v>
      </c>
      <c r="D26" s="307">
        <v>0</v>
      </c>
      <c r="E26" s="297">
        <v>0</v>
      </c>
      <c r="F26" s="307">
        <v>0</v>
      </c>
      <c r="G26" s="297">
        <v>0</v>
      </c>
      <c r="H26" s="307">
        <v>0</v>
      </c>
      <c r="I26" s="364">
        <f t="shared" si="0"/>
        <v>0</v>
      </c>
    </row>
    <row r="27" spans="2:9" x14ac:dyDescent="0.25">
      <c r="B27" s="298"/>
      <c r="C27" s="299" t="s">
        <v>22</v>
      </c>
      <c r="D27" s="300">
        <f t="shared" ref="D27:I27" si="1">SUM(D19:D26)</f>
        <v>20054253.369999997</v>
      </c>
      <c r="E27" s="301">
        <f t="shared" si="1"/>
        <v>16480468.279999999</v>
      </c>
      <c r="F27" s="308">
        <f t="shared" si="1"/>
        <v>989001.57000000007</v>
      </c>
      <c r="G27" s="301">
        <f t="shared" si="1"/>
        <v>0</v>
      </c>
      <c r="H27" s="365">
        <f t="shared" si="1"/>
        <v>31944</v>
      </c>
      <c r="I27" s="366">
        <f t="shared" si="1"/>
        <v>37555667.219999999</v>
      </c>
    </row>
    <row r="33" spans="2:9" ht="39.6" x14ac:dyDescent="0.25">
      <c r="B33" s="367" t="s">
        <v>148</v>
      </c>
      <c r="C33" s="367" t="s">
        <v>1</v>
      </c>
      <c r="D33" s="368" t="s">
        <v>150</v>
      </c>
      <c r="E33" s="369" t="s">
        <v>155</v>
      </c>
      <c r="F33" s="370" t="s">
        <v>151</v>
      </c>
      <c r="G33" s="369" t="s">
        <v>152</v>
      </c>
      <c r="H33" s="368" t="s">
        <v>153</v>
      </c>
      <c r="I33" s="369" t="s">
        <v>154</v>
      </c>
    </row>
    <row r="34" spans="2:9" x14ac:dyDescent="0.25">
      <c r="B34" s="305">
        <v>1</v>
      </c>
      <c r="C34" s="306" t="s">
        <v>13</v>
      </c>
      <c r="D34" s="325">
        <v>4776854.9400000013</v>
      </c>
      <c r="E34" s="325">
        <v>-15115.94</v>
      </c>
      <c r="F34" s="325">
        <v>300992.07999999996</v>
      </c>
      <c r="G34" s="325">
        <v>52981.88</v>
      </c>
      <c r="H34" s="325">
        <v>764552.78</v>
      </c>
      <c r="I34" s="296">
        <f>+D34-E34-F34-G34-H34</f>
        <v>3673444.1400000015</v>
      </c>
    </row>
    <row r="35" spans="2:9" x14ac:dyDescent="0.25">
      <c r="B35" s="293">
        <v>2</v>
      </c>
      <c r="C35" s="121" t="s">
        <v>14</v>
      </c>
      <c r="D35" s="325">
        <v>168891.46999999997</v>
      </c>
      <c r="E35" s="325">
        <v>0</v>
      </c>
      <c r="F35" s="325">
        <v>7207.08</v>
      </c>
      <c r="G35" s="325">
        <v>0</v>
      </c>
      <c r="H35" s="325">
        <v>96419.069999999992</v>
      </c>
      <c r="I35" s="296">
        <f t="shared" ref="I35:I42" si="2">+D35-E35-F35-G35-H35</f>
        <v>65265.319999999992</v>
      </c>
    </row>
    <row r="36" spans="2:9" x14ac:dyDescent="0.25">
      <c r="B36" s="293">
        <v>3</v>
      </c>
      <c r="C36" s="121" t="s">
        <v>15</v>
      </c>
      <c r="D36" s="325">
        <v>8484134.7999999989</v>
      </c>
      <c r="E36" s="325">
        <v>-21257.850000000002</v>
      </c>
      <c r="F36" s="325">
        <v>492785.49999999994</v>
      </c>
      <c r="G36" s="325">
        <v>603761.87999999989</v>
      </c>
      <c r="H36" s="325">
        <v>1914570.4100000004</v>
      </c>
      <c r="I36" s="296">
        <f t="shared" si="2"/>
        <v>5494274.8599999985</v>
      </c>
    </row>
    <row r="37" spans="2:9" x14ac:dyDescent="0.25">
      <c r="B37" s="293">
        <v>4</v>
      </c>
      <c r="C37" s="121" t="s">
        <v>16</v>
      </c>
      <c r="D37" s="325">
        <v>951662.8</v>
      </c>
      <c r="E37" s="325">
        <v>-1657.8</v>
      </c>
      <c r="F37" s="325">
        <v>26108.54</v>
      </c>
      <c r="G37" s="325">
        <v>0</v>
      </c>
      <c r="H37" s="325">
        <v>429936.82</v>
      </c>
      <c r="I37" s="296">
        <f t="shared" si="2"/>
        <v>497275.24000000005</v>
      </c>
    </row>
    <row r="38" spans="2:9" x14ac:dyDescent="0.25">
      <c r="B38" s="293">
        <v>5</v>
      </c>
      <c r="C38" s="121" t="s">
        <v>17</v>
      </c>
      <c r="D38" s="325">
        <v>760540.22999999986</v>
      </c>
      <c r="E38" s="325">
        <v>0</v>
      </c>
      <c r="F38" s="325">
        <v>0</v>
      </c>
      <c r="G38" s="325">
        <v>0</v>
      </c>
      <c r="H38" s="325">
        <v>143571.93</v>
      </c>
      <c r="I38" s="296">
        <f t="shared" si="2"/>
        <v>616968.29999999981</v>
      </c>
    </row>
    <row r="39" spans="2:9" x14ac:dyDescent="0.25">
      <c r="B39" s="293">
        <v>6</v>
      </c>
      <c r="C39" s="121" t="s">
        <v>18</v>
      </c>
      <c r="D39" s="325">
        <v>0</v>
      </c>
      <c r="E39" s="325">
        <v>0</v>
      </c>
      <c r="F39" s="325">
        <v>0</v>
      </c>
      <c r="G39" s="325">
        <v>0</v>
      </c>
      <c r="H39" s="325">
        <v>0</v>
      </c>
      <c r="I39" s="296">
        <f t="shared" si="2"/>
        <v>0</v>
      </c>
    </row>
    <row r="40" spans="2:9" x14ac:dyDescent="0.25">
      <c r="B40" s="293">
        <v>7</v>
      </c>
      <c r="C40" s="121" t="s">
        <v>19</v>
      </c>
      <c r="D40" s="325">
        <v>754.7</v>
      </c>
      <c r="E40" s="325">
        <v>0</v>
      </c>
      <c r="F40" s="325">
        <v>754.7</v>
      </c>
      <c r="G40" s="325">
        <v>0</v>
      </c>
      <c r="H40" s="325">
        <v>0</v>
      </c>
      <c r="I40" s="296">
        <f t="shared" si="2"/>
        <v>0</v>
      </c>
    </row>
    <row r="41" spans="2:9" x14ac:dyDescent="0.25">
      <c r="B41" s="293">
        <v>8</v>
      </c>
      <c r="C41" s="121" t="s">
        <v>20</v>
      </c>
      <c r="D41" s="325">
        <v>0</v>
      </c>
      <c r="E41" s="325">
        <v>0</v>
      </c>
      <c r="F41" s="325">
        <v>0</v>
      </c>
      <c r="G41" s="325">
        <v>0</v>
      </c>
      <c r="H41" s="325">
        <v>0</v>
      </c>
      <c r="I41" s="296">
        <f t="shared" si="2"/>
        <v>0</v>
      </c>
    </row>
    <row r="42" spans="2:9" x14ac:dyDescent="0.25">
      <c r="B42" s="362">
        <v>9</v>
      </c>
      <c r="C42" s="371" t="s">
        <v>21</v>
      </c>
      <c r="D42" s="325">
        <v>0</v>
      </c>
      <c r="E42" s="325">
        <v>0</v>
      </c>
      <c r="F42" s="325">
        <v>0</v>
      </c>
      <c r="G42" s="325">
        <v>0</v>
      </c>
      <c r="H42" s="325">
        <v>0</v>
      </c>
      <c r="I42" s="296">
        <f t="shared" si="2"/>
        <v>0</v>
      </c>
    </row>
    <row r="43" spans="2:9" x14ac:dyDescent="0.25">
      <c r="B43" s="298"/>
      <c r="C43" s="299" t="s">
        <v>22</v>
      </c>
      <c r="D43" s="300">
        <f t="shared" ref="D43:I43" si="3">SUM(D34:D42)</f>
        <v>15142838.940000001</v>
      </c>
      <c r="E43" s="301">
        <f t="shared" si="3"/>
        <v>-38031.590000000004</v>
      </c>
      <c r="F43" s="301">
        <f t="shared" si="3"/>
        <v>827847.89999999991</v>
      </c>
      <c r="G43" s="301">
        <f t="shared" si="3"/>
        <v>656743.75999999989</v>
      </c>
      <c r="H43" s="300">
        <f t="shared" si="3"/>
        <v>3349051.0100000002</v>
      </c>
      <c r="I43" s="300">
        <f t="shared" si="3"/>
        <v>10347227.859999999</v>
      </c>
    </row>
    <row r="47" spans="2:9" x14ac:dyDescent="0.25">
      <c r="B47" s="372" t="s">
        <v>148</v>
      </c>
      <c r="C47" s="372" t="s">
        <v>1</v>
      </c>
      <c r="D47" s="373">
        <v>2026</v>
      </c>
      <c r="E47" s="326">
        <v>2027</v>
      </c>
      <c r="F47" s="374">
        <v>2028</v>
      </c>
      <c r="G47" s="326">
        <v>2029</v>
      </c>
      <c r="H47" s="374" t="s">
        <v>147</v>
      </c>
      <c r="I47" s="326" t="s">
        <v>22</v>
      </c>
    </row>
    <row r="48" spans="2:9" x14ac:dyDescent="0.25">
      <c r="B48" s="305">
        <v>1</v>
      </c>
      <c r="C48" s="306" t="s">
        <v>13</v>
      </c>
      <c r="D48" s="325"/>
      <c r="E48" s="375"/>
      <c r="F48" s="325"/>
      <c r="G48" s="375"/>
      <c r="H48" s="325"/>
      <c r="I48" s="296">
        <f>+D48+E48+F48+G48+H48</f>
        <v>0</v>
      </c>
    </row>
    <row r="49" spans="2:9" x14ac:dyDescent="0.25">
      <c r="B49" s="293">
        <v>2</v>
      </c>
      <c r="C49" s="121" t="s">
        <v>14</v>
      </c>
      <c r="D49" s="325"/>
      <c r="E49" s="375"/>
      <c r="F49" s="325"/>
      <c r="G49" s="375"/>
      <c r="H49" s="325"/>
      <c r="I49" s="296">
        <f t="shared" ref="I49:I56" si="4">+D49+E49+F49+G49+H49</f>
        <v>0</v>
      </c>
    </row>
    <row r="50" spans="2:9" x14ac:dyDescent="0.25">
      <c r="B50" s="293">
        <v>3</v>
      </c>
      <c r="C50" s="121" t="s">
        <v>15</v>
      </c>
      <c r="D50" s="325"/>
      <c r="E50" s="375"/>
      <c r="F50" s="325"/>
      <c r="G50" s="375"/>
      <c r="H50" s="325"/>
      <c r="I50" s="296">
        <f t="shared" si="4"/>
        <v>0</v>
      </c>
    </row>
    <row r="51" spans="2:9" ht="14.4" x14ac:dyDescent="0.3">
      <c r="B51" s="293">
        <v>4</v>
      </c>
      <c r="C51" s="121" t="s">
        <v>16</v>
      </c>
      <c r="D51" s="243">
        <v>321818.61</v>
      </c>
      <c r="E51" s="376">
        <v>315896.83</v>
      </c>
      <c r="F51" s="325"/>
      <c r="G51" s="375"/>
      <c r="H51" s="325"/>
      <c r="I51" s="296">
        <f t="shared" si="4"/>
        <v>637715.43999999994</v>
      </c>
    </row>
    <row r="52" spans="2:9" x14ac:dyDescent="0.25">
      <c r="B52" s="293">
        <v>5</v>
      </c>
      <c r="C52" s="121" t="s">
        <v>17</v>
      </c>
      <c r="D52" s="325"/>
      <c r="E52" s="375"/>
      <c r="F52" s="325"/>
      <c r="G52" s="375"/>
      <c r="H52" s="325"/>
      <c r="I52" s="296">
        <f t="shared" si="4"/>
        <v>0</v>
      </c>
    </row>
    <row r="53" spans="2:9" x14ac:dyDescent="0.25">
      <c r="B53" s="293">
        <v>6</v>
      </c>
      <c r="C53" s="121" t="s">
        <v>18</v>
      </c>
      <c r="D53" s="325"/>
      <c r="E53" s="375"/>
      <c r="F53" s="325"/>
      <c r="G53" s="375"/>
      <c r="H53" s="325"/>
      <c r="I53" s="296">
        <f t="shared" si="4"/>
        <v>0</v>
      </c>
    </row>
    <row r="54" spans="2:9" x14ac:dyDescent="0.25">
      <c r="B54" s="293">
        <v>7</v>
      </c>
      <c r="C54" s="121" t="s">
        <v>19</v>
      </c>
      <c r="D54" s="325">
        <v>379352.3</v>
      </c>
      <c r="E54" s="375">
        <v>221439</v>
      </c>
      <c r="F54" s="325">
        <v>403549</v>
      </c>
      <c r="G54" s="375">
        <v>1079589</v>
      </c>
      <c r="H54" s="325"/>
      <c r="I54" s="296">
        <f t="shared" si="4"/>
        <v>2083929.3</v>
      </c>
    </row>
    <row r="55" spans="2:9" x14ac:dyDescent="0.25">
      <c r="B55" s="293">
        <v>8</v>
      </c>
      <c r="C55" s="121" t="s">
        <v>20</v>
      </c>
      <c r="D55" s="325"/>
      <c r="E55" s="375"/>
      <c r="F55" s="325"/>
      <c r="G55" s="375"/>
      <c r="H55" s="325"/>
      <c r="I55" s="296">
        <f t="shared" si="4"/>
        <v>0</v>
      </c>
    </row>
    <row r="56" spans="2:9" x14ac:dyDescent="0.25">
      <c r="B56" s="362">
        <v>9</v>
      </c>
      <c r="C56" s="371" t="s">
        <v>21</v>
      </c>
      <c r="D56" s="325"/>
      <c r="E56" s="375"/>
      <c r="F56" s="325"/>
      <c r="G56" s="375"/>
      <c r="H56" s="325"/>
      <c r="I56" s="296">
        <f t="shared" si="4"/>
        <v>0</v>
      </c>
    </row>
    <row r="57" spans="2:9" x14ac:dyDescent="0.25">
      <c r="B57" s="298"/>
      <c r="C57" s="299" t="s">
        <v>22</v>
      </c>
      <c r="D57" s="300">
        <f t="shared" ref="D57:I57" si="5">SUM(D48:D56)</f>
        <v>701170.90999999992</v>
      </c>
      <c r="E57" s="301">
        <f t="shared" si="5"/>
        <v>537335.83000000007</v>
      </c>
      <c r="F57" s="308">
        <f t="shared" si="5"/>
        <v>403549</v>
      </c>
      <c r="G57" s="301">
        <f t="shared" si="5"/>
        <v>1079589</v>
      </c>
      <c r="H57" s="308">
        <f t="shared" si="5"/>
        <v>0</v>
      </c>
      <c r="I57" s="300">
        <f t="shared" si="5"/>
        <v>2721644.74</v>
      </c>
    </row>
    <row r="61" spans="2:9" ht="52.8" x14ac:dyDescent="0.25">
      <c r="C61" s="377"/>
      <c r="D61" s="378" t="s">
        <v>374</v>
      </c>
      <c r="E61" s="379" t="s">
        <v>173</v>
      </c>
      <c r="F61" s="379" t="s">
        <v>174</v>
      </c>
      <c r="G61" s="378" t="s">
        <v>175</v>
      </c>
    </row>
    <row r="62" spans="2:9" x14ac:dyDescent="0.25">
      <c r="C62" s="45" t="s">
        <v>156</v>
      </c>
      <c r="D62" s="41">
        <v>1718997.32</v>
      </c>
      <c r="E62" s="41">
        <v>390491.93</v>
      </c>
      <c r="F62" s="41">
        <v>-1328505.3900000001</v>
      </c>
      <c r="G62" s="380">
        <f>+F62/D62</f>
        <v>-0.77283738289946846</v>
      </c>
    </row>
    <row r="63" spans="2:9" x14ac:dyDescent="0.25">
      <c r="C63" s="46" t="s">
        <v>157</v>
      </c>
      <c r="D63" s="41">
        <v>-719568.4</v>
      </c>
      <c r="E63" s="41">
        <v>0</v>
      </c>
      <c r="F63" s="41">
        <v>719568.4</v>
      </c>
      <c r="G63" s="380">
        <f t="shared" ref="G63:G74" si="6">+F63/D63</f>
        <v>-1</v>
      </c>
    </row>
    <row r="64" spans="2:9" x14ac:dyDescent="0.25">
      <c r="C64" s="46" t="s">
        <v>158</v>
      </c>
      <c r="D64" s="41">
        <v>-216814.15</v>
      </c>
      <c r="E64" s="41">
        <v>-8447.19</v>
      </c>
      <c r="F64" s="41">
        <v>208366.96</v>
      </c>
      <c r="G64" s="380">
        <f t="shared" si="6"/>
        <v>-0.96103948935067196</v>
      </c>
    </row>
    <row r="65" spans="3:7" x14ac:dyDescent="0.25">
      <c r="C65" s="46" t="s">
        <v>159</v>
      </c>
      <c r="D65" s="41">
        <v>1144800.68</v>
      </c>
      <c r="E65" s="41">
        <v>1754633.79</v>
      </c>
      <c r="F65" s="41">
        <v>609833.1100000001</v>
      </c>
      <c r="G65" s="380">
        <f t="shared" si="6"/>
        <v>0.53269806757976434</v>
      </c>
    </row>
    <row r="66" spans="3:7" x14ac:dyDescent="0.25">
      <c r="C66" s="46" t="s">
        <v>160</v>
      </c>
      <c r="D66" s="41">
        <v>-1176139.04</v>
      </c>
      <c r="E66" s="41">
        <v>-1019494.73</v>
      </c>
      <c r="F66" s="41">
        <v>156644.31000000006</v>
      </c>
      <c r="G66" s="380">
        <f t="shared" si="6"/>
        <v>-0.13318519721953967</v>
      </c>
    </row>
    <row r="67" spans="3:7" x14ac:dyDescent="0.25">
      <c r="C67" s="46" t="s">
        <v>161</v>
      </c>
      <c r="D67" s="41">
        <v>-619447.47</v>
      </c>
      <c r="E67" s="41">
        <v>-1099559.95</v>
      </c>
      <c r="F67" s="41">
        <v>-480112.48</v>
      </c>
      <c r="G67" s="380">
        <f t="shared" si="6"/>
        <v>0.77506568878229498</v>
      </c>
    </row>
    <row r="68" spans="3:7" x14ac:dyDescent="0.25">
      <c r="C68" s="46" t="s">
        <v>162</v>
      </c>
      <c r="D68" s="41">
        <v>-167428.81</v>
      </c>
      <c r="E68" s="41">
        <v>-166707.82</v>
      </c>
      <c r="F68" s="41">
        <v>720.98999999999069</v>
      </c>
      <c r="G68" s="380">
        <f t="shared" si="6"/>
        <v>-4.3062481301753899E-3</v>
      </c>
    </row>
    <row r="69" spans="3:7" x14ac:dyDescent="0.25">
      <c r="C69" s="46" t="s">
        <v>163</v>
      </c>
      <c r="D69" s="41">
        <v>91020.6</v>
      </c>
      <c r="E69" s="41">
        <v>91020.6</v>
      </c>
      <c r="F69" s="41">
        <v>0</v>
      </c>
      <c r="G69" s="380">
        <f t="shared" si="6"/>
        <v>0</v>
      </c>
    </row>
    <row r="70" spans="3:7" x14ac:dyDescent="0.25">
      <c r="C70" s="46" t="s">
        <v>164</v>
      </c>
      <c r="D70" s="41">
        <v>0</v>
      </c>
      <c r="E70" s="41">
        <v>0</v>
      </c>
      <c r="F70" s="41">
        <v>0</v>
      </c>
      <c r="G70" s="380"/>
    </row>
    <row r="71" spans="3:7" x14ac:dyDescent="0.25">
      <c r="C71" s="46" t="s">
        <v>165</v>
      </c>
      <c r="D71" s="41">
        <v>0</v>
      </c>
      <c r="E71" s="41">
        <v>-1206356.2200000002</v>
      </c>
      <c r="F71" s="41">
        <v>-1206356.2200000002</v>
      </c>
      <c r="G71" s="380"/>
    </row>
    <row r="72" spans="3:7" x14ac:dyDescent="0.25">
      <c r="C72" s="47" t="s">
        <v>166</v>
      </c>
      <c r="D72" s="42">
        <f t="shared" ref="D72:G72" si="7">SUM(D62:D71)</f>
        <v>55420.729999999952</v>
      </c>
      <c r="E72" s="42">
        <f t="shared" si="7"/>
        <v>-1264419.5899999999</v>
      </c>
      <c r="F72" s="42">
        <f t="shared" si="7"/>
        <v>-1319840.3200000003</v>
      </c>
      <c r="G72" s="381">
        <f t="shared" si="7"/>
        <v>-1.5636045612377962</v>
      </c>
    </row>
    <row r="73" spans="3:7" x14ac:dyDescent="0.25">
      <c r="C73" s="46" t="s">
        <v>167</v>
      </c>
      <c r="D73" s="41">
        <v>0</v>
      </c>
      <c r="E73" s="41">
        <v>49.53</v>
      </c>
      <c r="F73" s="41">
        <f t="shared" ref="F73:F74" si="8">+E73-D73</f>
        <v>49.53</v>
      </c>
      <c r="G73" s="380"/>
    </row>
    <row r="74" spans="3:7" x14ac:dyDescent="0.25">
      <c r="C74" s="46" t="s">
        <v>168</v>
      </c>
      <c r="D74" s="41">
        <v>-30500</v>
      </c>
      <c r="E74" s="41">
        <v>0</v>
      </c>
      <c r="F74" s="41">
        <f t="shared" si="8"/>
        <v>30500</v>
      </c>
      <c r="G74" s="380">
        <f t="shared" si="6"/>
        <v>-1</v>
      </c>
    </row>
    <row r="75" spans="3:7" x14ac:dyDescent="0.25">
      <c r="C75" s="47" t="s">
        <v>169</v>
      </c>
      <c r="D75" s="42">
        <f t="shared" ref="D75:F75" si="9">+D73+D74</f>
        <v>-30500</v>
      </c>
      <c r="E75" s="42">
        <f t="shared" si="9"/>
        <v>49.53</v>
      </c>
      <c r="F75" s="42">
        <f t="shared" si="9"/>
        <v>30549.53</v>
      </c>
      <c r="G75" s="381"/>
    </row>
    <row r="76" spans="3:7" x14ac:dyDescent="0.25">
      <c r="C76" s="47" t="s">
        <v>170</v>
      </c>
      <c r="D76" s="43">
        <f t="shared" ref="D76:F76" si="10">+D72+D75</f>
        <v>24920.729999999952</v>
      </c>
      <c r="E76" s="43">
        <f t="shared" si="10"/>
        <v>-1264370.0599999998</v>
      </c>
      <c r="F76" s="43">
        <f t="shared" si="10"/>
        <v>-1289290.7900000003</v>
      </c>
      <c r="G76" s="381"/>
    </row>
    <row r="77" spans="3:7" x14ac:dyDescent="0.25">
      <c r="C77" s="46" t="s">
        <v>171</v>
      </c>
      <c r="D77" s="41">
        <v>0</v>
      </c>
      <c r="E77" s="41">
        <v>-39.72</v>
      </c>
      <c r="F77" s="41">
        <f t="shared" ref="F77:F78" si="11">+E77-D77</f>
        <v>-39.72</v>
      </c>
      <c r="G77" s="380"/>
    </row>
    <row r="78" spans="3:7" x14ac:dyDescent="0.25">
      <c r="C78" s="48" t="s">
        <v>172</v>
      </c>
      <c r="D78" s="44">
        <f>+D76+D77</f>
        <v>24920.729999999952</v>
      </c>
      <c r="E78" s="44">
        <f>+E76+E77</f>
        <v>-1264409.7799999998</v>
      </c>
      <c r="F78" s="44">
        <f t="shared" si="11"/>
        <v>-1289330.5099999998</v>
      </c>
      <c r="G78" s="382">
        <f t="shared" ref="G78" si="12">+F78/D78</f>
        <v>-51.737268932330721</v>
      </c>
    </row>
  </sheetData>
  <mergeCells count="8">
    <mergeCell ref="H17:H18"/>
    <mergeCell ref="I17:I18"/>
    <mergeCell ref="B17:B18"/>
    <mergeCell ref="C17:C18"/>
    <mergeCell ref="D17:D18"/>
    <mergeCell ref="E17:E18"/>
    <mergeCell ref="F17:F18"/>
    <mergeCell ref="G17:G1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89C79-3A32-4E64-8538-3FA4FD15537D}">
  <dimension ref="A1:X51"/>
  <sheetViews>
    <sheetView workbookViewId="0">
      <selection activeCell="E61" sqref="E61"/>
    </sheetView>
  </sheetViews>
  <sheetFormatPr baseColWidth="10" defaultColWidth="11.5546875" defaultRowHeight="13.2" x14ac:dyDescent="0.25"/>
  <cols>
    <col min="1" max="1" width="18.88671875" style="30" customWidth="1"/>
    <col min="2" max="5" width="18.88671875" style="49" customWidth="1"/>
    <col min="6" max="8" width="15.6640625" style="49" customWidth="1"/>
    <col min="9" max="24" width="14.44140625" style="49" customWidth="1"/>
    <col min="25" max="16384" width="11.5546875" style="30"/>
  </cols>
  <sheetData>
    <row r="1" spans="1:9" x14ac:dyDescent="0.25">
      <c r="A1" s="30" t="s">
        <v>176</v>
      </c>
    </row>
    <row r="3" spans="1:9" x14ac:dyDescent="0.25">
      <c r="A3" s="13" t="s">
        <v>177</v>
      </c>
      <c r="B3" s="13" t="s">
        <v>178</v>
      </c>
      <c r="C3" s="13" t="s">
        <v>179</v>
      </c>
      <c r="D3" s="50"/>
      <c r="F3" s="51"/>
    </row>
    <row r="4" spans="1:9" x14ac:dyDescent="0.25">
      <c r="A4" s="52">
        <v>18004072.930000003</v>
      </c>
      <c r="B4" s="53">
        <v>29864268.420000002</v>
      </c>
      <c r="C4" s="52">
        <v>0.60286335083777698</v>
      </c>
      <c r="D4" s="50"/>
      <c r="F4" s="51"/>
    </row>
    <row r="7" spans="1:9" x14ac:dyDescent="0.25">
      <c r="A7" s="30" t="s">
        <v>180</v>
      </c>
    </row>
    <row r="8" spans="1:9" ht="26.4" x14ac:dyDescent="0.25">
      <c r="A8" s="13" t="s">
        <v>177</v>
      </c>
      <c r="B8" s="37" t="s">
        <v>181</v>
      </c>
      <c r="C8" s="13" t="s">
        <v>182</v>
      </c>
      <c r="D8" s="38" t="s">
        <v>183</v>
      </c>
      <c r="E8" s="384"/>
      <c r="F8" s="50"/>
      <c r="I8" s="50"/>
    </row>
    <row r="9" spans="1:9" x14ac:dyDescent="0.25">
      <c r="A9" s="52">
        <v>18004072.930000003</v>
      </c>
      <c r="B9" s="52">
        <v>8526883.3600000031</v>
      </c>
      <c r="C9" s="52">
        <v>29864268.420000002</v>
      </c>
      <c r="D9" s="383">
        <v>0.88838460453403612</v>
      </c>
      <c r="E9" s="384"/>
      <c r="F9" s="50"/>
      <c r="I9" s="50"/>
    </row>
    <row r="13" spans="1:9" x14ac:dyDescent="0.25">
      <c r="A13" s="30" t="s">
        <v>184</v>
      </c>
    </row>
    <row r="14" spans="1:9" x14ac:dyDescent="0.25">
      <c r="A14" s="54" t="s">
        <v>185</v>
      </c>
      <c r="B14" s="13" t="s">
        <v>178</v>
      </c>
      <c r="C14" s="31" t="s">
        <v>186</v>
      </c>
      <c r="D14" s="50"/>
    </row>
    <row r="15" spans="1:9" x14ac:dyDescent="0.25">
      <c r="A15" s="52">
        <v>34672309.170000002</v>
      </c>
      <c r="B15" s="53">
        <v>21706164.360000003</v>
      </c>
      <c r="C15" s="52">
        <v>1.5973485040910285</v>
      </c>
      <c r="D15" s="50"/>
    </row>
    <row r="17" spans="1:8" x14ac:dyDescent="0.25">
      <c r="D17" s="51"/>
    </row>
    <row r="18" spans="1:8" x14ac:dyDescent="0.25">
      <c r="A18" s="30" t="s">
        <v>187</v>
      </c>
      <c r="G18" s="50"/>
    </row>
    <row r="19" spans="1:8" ht="26.4" x14ac:dyDescent="0.25">
      <c r="A19" s="13" t="s">
        <v>189</v>
      </c>
      <c r="B19" s="13" t="s">
        <v>190</v>
      </c>
      <c r="C19" s="52" t="s">
        <v>188</v>
      </c>
      <c r="D19" s="38" t="s">
        <v>191</v>
      </c>
    </row>
    <row r="20" spans="1:8" x14ac:dyDescent="0.25">
      <c r="A20" s="53">
        <v>21706164.360000003</v>
      </c>
      <c r="B20" s="52">
        <v>29864268.420000002</v>
      </c>
      <c r="C20" s="55">
        <v>52759</v>
      </c>
      <c r="D20" s="383">
        <v>977.47176368013038</v>
      </c>
      <c r="F20" s="385"/>
      <c r="G20" s="385"/>
    </row>
    <row r="21" spans="1:8" x14ac:dyDescent="0.25">
      <c r="C21" s="50"/>
    </row>
    <row r="22" spans="1:8" x14ac:dyDescent="0.25">
      <c r="C22" s="50"/>
    </row>
    <row r="23" spans="1:8" x14ac:dyDescent="0.25">
      <c r="A23" s="30" t="s">
        <v>192</v>
      </c>
      <c r="C23" s="50"/>
    </row>
    <row r="24" spans="1:8" x14ac:dyDescent="0.25">
      <c r="A24" s="13" t="s">
        <v>189</v>
      </c>
      <c r="B24" s="13" t="s">
        <v>190</v>
      </c>
      <c r="C24" s="52" t="s">
        <v>193</v>
      </c>
      <c r="D24" s="383" t="s">
        <v>194</v>
      </c>
      <c r="E24" s="384"/>
      <c r="F24" s="50"/>
      <c r="G24" s="50"/>
    </row>
    <row r="25" spans="1:8" x14ac:dyDescent="0.25">
      <c r="A25" s="53">
        <v>21706164.360000003</v>
      </c>
      <c r="B25" s="52">
        <v>29864268.420000002</v>
      </c>
      <c r="C25" s="53">
        <v>193455984.99693269</v>
      </c>
      <c r="D25" s="383">
        <v>0.21046886800160758</v>
      </c>
      <c r="E25" s="384"/>
      <c r="F25" s="50"/>
      <c r="G25" s="50"/>
      <c r="H25" s="51"/>
    </row>
    <row r="26" spans="1:8" x14ac:dyDescent="0.25">
      <c r="C26" s="50"/>
      <c r="H26" s="51"/>
    </row>
    <row r="27" spans="1:8" x14ac:dyDescent="0.25">
      <c r="C27" s="50"/>
    </row>
    <row r="28" spans="1:8" x14ac:dyDescent="0.25">
      <c r="A28" s="30" t="s">
        <v>195</v>
      </c>
      <c r="B28" s="56" t="s">
        <v>196</v>
      </c>
      <c r="C28" s="57"/>
      <c r="D28" s="50"/>
    </row>
    <row r="29" spans="1:8" ht="39.6" x14ac:dyDescent="0.25">
      <c r="A29" s="13" t="s">
        <v>189</v>
      </c>
      <c r="B29" s="13" t="s">
        <v>190</v>
      </c>
      <c r="C29" s="37" t="s">
        <v>197</v>
      </c>
      <c r="D29" s="50"/>
    </row>
    <row r="30" spans="1:8" x14ac:dyDescent="0.25">
      <c r="A30" s="53">
        <v>21706164.360000003</v>
      </c>
      <c r="B30" s="53">
        <v>29864268.420000002</v>
      </c>
      <c r="C30" s="53">
        <v>0.72682725907537904</v>
      </c>
    </row>
    <row r="31" spans="1:8" x14ac:dyDescent="0.25">
      <c r="A31" s="58"/>
      <c r="B31" s="50"/>
      <c r="C31" s="50"/>
    </row>
    <row r="32" spans="1:8" x14ac:dyDescent="0.25">
      <c r="A32" s="30" t="s">
        <v>198</v>
      </c>
      <c r="C32" s="50"/>
    </row>
    <row r="33" spans="1:5" x14ac:dyDescent="0.25">
      <c r="A33" s="13" t="s">
        <v>199</v>
      </c>
      <c r="B33" s="13" t="s">
        <v>200</v>
      </c>
      <c r="C33" s="13" t="s">
        <v>182</v>
      </c>
      <c r="D33" s="13" t="s">
        <v>201</v>
      </c>
    </row>
    <row r="34" spans="1:5" x14ac:dyDescent="0.25">
      <c r="A34" s="53">
        <v>29864268.420000002</v>
      </c>
      <c r="B34" s="139" t="e">
        <v>#REF!</v>
      </c>
      <c r="C34" s="53">
        <v>21706164.360000003</v>
      </c>
      <c r="D34" s="53" t="e">
        <v>#REF!</v>
      </c>
    </row>
    <row r="35" spans="1:5" x14ac:dyDescent="0.25">
      <c r="C35" s="51"/>
    </row>
    <row r="38" spans="1:5" x14ac:dyDescent="0.25">
      <c r="A38" s="30" t="s">
        <v>202</v>
      </c>
      <c r="B38" s="51"/>
    </row>
    <row r="39" spans="1:5" ht="39.6" x14ac:dyDescent="0.25">
      <c r="A39" s="59" t="s">
        <v>203</v>
      </c>
      <c r="B39" s="60" t="s">
        <v>204</v>
      </c>
      <c r="C39" s="60" t="s">
        <v>205</v>
      </c>
      <c r="D39" s="60" t="s">
        <v>206</v>
      </c>
      <c r="E39" s="60" t="s">
        <v>207</v>
      </c>
    </row>
    <row r="40" spans="1:5" x14ac:dyDescent="0.25">
      <c r="A40" s="61">
        <v>81091818.820000008</v>
      </c>
      <c r="B40" s="62">
        <v>0.48955983510643375</v>
      </c>
      <c r="C40" s="62">
        <v>0.4548502741302799</v>
      </c>
      <c r="D40" s="62">
        <v>2.4355856469122413E-2</v>
      </c>
      <c r="E40" s="62">
        <v>3.1234034294163833E-2</v>
      </c>
    </row>
    <row r="43" spans="1:5" ht="13.2" customHeight="1" x14ac:dyDescent="0.25">
      <c r="A43" s="30" t="s">
        <v>208</v>
      </c>
    </row>
    <row r="44" spans="1:5" ht="39.6" x14ac:dyDescent="0.25">
      <c r="A44" s="59" t="s">
        <v>209</v>
      </c>
      <c r="B44" s="60" t="s">
        <v>210</v>
      </c>
      <c r="C44" s="60" t="s">
        <v>211</v>
      </c>
      <c r="D44" s="60" t="s">
        <v>212</v>
      </c>
      <c r="E44" s="60" t="s">
        <v>213</v>
      </c>
    </row>
    <row r="45" spans="1:5" x14ac:dyDescent="0.25">
      <c r="A45" s="53">
        <v>-74126685.74000001</v>
      </c>
      <c r="B45" s="63">
        <v>0.47256243038932338</v>
      </c>
      <c r="C45" s="63">
        <v>3.7590903359333162E-2</v>
      </c>
      <c r="D45" s="63">
        <v>3.6508296209170293E-4</v>
      </c>
      <c r="E45" s="63">
        <v>0.48948158328925168</v>
      </c>
    </row>
    <row r="49" spans="1:3" x14ac:dyDescent="0.25">
      <c r="A49" s="30" t="s">
        <v>214</v>
      </c>
    </row>
    <row r="50" spans="1:3" ht="39.6" x14ac:dyDescent="0.25">
      <c r="A50" s="64" t="s">
        <v>209</v>
      </c>
      <c r="B50" s="64" t="s">
        <v>215</v>
      </c>
      <c r="C50" s="64" t="s">
        <v>216</v>
      </c>
    </row>
    <row r="51" spans="1:3" x14ac:dyDescent="0.25">
      <c r="A51" s="53">
        <v>-74126685.74000001</v>
      </c>
      <c r="B51" s="52">
        <v>81091818.820000008</v>
      </c>
      <c r="C51" s="63">
        <v>0.91410806686355695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Balanç i CR</vt:lpstr>
      <vt:lpstr>ECPN</vt:lpstr>
      <vt:lpstr>EFE </vt:lpstr>
      <vt:lpstr>Pressupost programa</vt:lpstr>
      <vt:lpstr>Pressupost Despeses</vt:lpstr>
      <vt:lpstr>Pressupost ingressos i RP</vt:lpstr>
      <vt:lpstr>Entitats grup</vt:lpstr>
      <vt:lpstr>Ajustos i eliminacions</vt:lpstr>
      <vt:lpstr>Homogeneitzacions pressupost</vt:lpstr>
      <vt:lpstr>1a consl</vt:lpstr>
      <vt:lpstr>Socis externs</vt:lpstr>
      <vt:lpstr>Immobilitzat M</vt:lpstr>
      <vt:lpstr>Patrimoni net</vt:lpstr>
      <vt:lpstr>Inf pressupost consol</vt:lpstr>
      <vt:lpstr>Indicadors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Pamies Pahí</dc:creator>
  <cp:lastModifiedBy>Joan Pamies Pahí</cp:lastModifiedBy>
  <dcterms:created xsi:type="dcterms:W3CDTF">2026-08-06T10:27:58Z</dcterms:created>
  <dcterms:modified xsi:type="dcterms:W3CDTF">2026-10-13T10:01:19Z</dcterms:modified>
</cp:coreProperties>
</file>